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8"/>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<sst xmlns="http://schemas.openxmlformats.org/spreadsheetml/2006/main" count="590" uniqueCount="413">
  <si>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</si>
  <si>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</si>
  <si>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</si>
  <si>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</si>
  <si>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</si>
  <si>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</si>
  <si>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</si>
  <si>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</si>
  <si>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</si>
  <si>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</si>
  <si>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</si>
  <si>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</si>
  <si>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</si>
  <si>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</si>
  <si>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</si>
  <si>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</si>
  <si>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</si>
  <si>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</si>
  <si>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</si>
  <si>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</si>
  <si>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</si>
  <si>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</si>
  <si>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</si>
  <si>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</si>
  <si>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</si>
  <si>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</si>
  <si>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</si>
  <si>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</si>
  <si>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</si>
  <si>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</si>
  <si>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</si>
  <si>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</si>
  <si>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</si>
  <si>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</si>
  <si>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</si>
  <si>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</si>
  <si>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</si>
  <si>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</si>
  <si>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</si>
  <si>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</si>
  <si>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</si>
  <si>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</si>
  <si>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</si>
  <si>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</si>
  <si>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</si>
  <si>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</si>
  <si>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</si>
  <si>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</si>
  <si>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</si>
  <si>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</si>
  <si>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</si>
  <si>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</si>
  <si>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</si>
  <si>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</si>
  <si>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</si>
  <si>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</si>
  <si>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</si>
  <si>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</si>
  <si>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</si>
  <si>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</si>
  <si>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</si>
  <si>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</si>
  <si>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</si>
  <si>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</si>
  <si>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</si>
  <si>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</si>
  <si>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</si>
  <si>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</si>
  <si>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</si>
  <si>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</si>
  <si>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</si>
  <si>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</si>
  <si>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</si>
  <si>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</si>
  <si>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</si>
  <si>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</si>
  <si>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</si>
  <si>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</si>
  <si>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</si>
  <si>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</si>
  <si>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</si>
  <si>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</si>
  <si>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</si>
  <si>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</si>
  <si>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</si>
  <si>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</si>
  <si>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</si>
  <si>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</si>
  <si>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</si>
  <si>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</si>
  <si>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</si>
  <si>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</si>
  <si>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</si>
  <si>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</si>
  <si>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</si>
  <si>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</si>
  <si>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</si>
  <si>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</si>
  <si>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</si>
  <si>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</si>
  <si>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</si>
  <si>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</si>
  <si>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</si>
  <si>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</si>
  <si>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</si>
  <si>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</si>
  <si>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</si>
  <si>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</si>
  <si>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</si>
  <si>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</si>
  <si>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</si>
  <si>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</si>
  <si>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</si>
  <si>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</si>
  <si>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</si>
  <si>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</si>
  <si>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</si>
  <si>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</si>
  <si>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</si>
  <si>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</si>
  <si>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</si>
  <si>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</si>
  <si>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</si>
  <si>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</si>
  <si>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</si>
  <si>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</si>
  <si>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</si>
  <si>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</si>
  <si>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</si>
  <si>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</si>
  <si>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</si>
  <si>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</si>
  <si>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</si>
  <si>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</si>
  <si>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</si>
  <si>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</si>
  <si>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</si>
  <si>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</si>
  <si>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</si>
  <si>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</si>
  <si>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</si>
  <si>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</si>
  <si>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</si>
  <si>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</si>
  <si>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</si>
  <si>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</si>
  <si>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</si>
  <si>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</si>
  <si>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</si>
  <si>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</si>
  <si>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</si>
  <si>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</si>
  <si>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</si>
  <si>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</si>
  <si>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</si>
  <si>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</si>
  <si>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</si>
  <si>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</si>
  <si>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</si>
  <si>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</si>
  <si>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</si>
  <si>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</si>
  <si>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</si>
  <si>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</si>
  <si>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</si>
  <si>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</si>
  <si>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</si>
  <si>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</si>
  <si>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</si>
  <si>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</si>
  <si>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</si>
  <si>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</si>
  <si>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</si>
  <si>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</si>
  <si>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</si>
  <si>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</si>
  <si>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</si>
  <si>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</si>
  <si>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</si>
  <si>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</si>
  <si>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</si>
  <si>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</si>
  <si>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</si>
  <si>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</si>
  <si>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</si>
  <si>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</si>
  <si>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</si>
  <si>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</si>
  <si>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</si>
  <si>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</si>
  <si>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</si>
  <si>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</si>
  <si>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</si>
  <si>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</si>
  <si>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</si>
  <si>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</si>
  <si>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</si>
  <si>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</si>
  <si>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</si>
  <si>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</si>
  <si>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</si>
  <si>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</si>
  <si>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</si>
  <si>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</si>
  <si>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</si>
  <si>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</si>
  <si>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</si>
  <si>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</si>
  <si>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</si>
  <si>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</si>
  <si>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</si>
  <si>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</si>
  <si>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</si>
  <si>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</si>
  <si>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</si>
  <si>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</si>
  <si>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</si>
  <si>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</si>
  <si>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</si>
  <si>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</si>
  <si>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</si>
  <si>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</si>
  <si>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</si>
  <si>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</si>
  <si>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</si>
  <si>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</si>
  <si>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</si>
  <si>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</si>
  <si>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</si>
  <si>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</si>
  <si>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</si>
  <si>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</si>
  <si>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</si>
  <si>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</si>
  <si>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</si>
  <si>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</si>
  <si>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</si>
  <si>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</si>
  <si>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</si>
  <si>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</si>
  <si>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</si>
  <si>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</si>
  <si>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</si>
  <si>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</si>
  <si>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</si>
  <si>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</si>
  <si>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</si>
  <si>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</si>
  <si>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</si>
  <si>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</si>
  <si>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</si>
  <si>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</si>
  <si>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</si>
  <si>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</si>
  <si>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</si>
  <si>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</si>
  <si>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</si>
  <si>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</si>
  <si>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</si>
  <si>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</si>
  <si>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</si>
  <si>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</si>
  <si>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</si>
  <si>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</si>
  <si>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</si>
  <si>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</si>
  <si>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</si>
  <si>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</si>
  <si>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</si>
  <si>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</si>
  <si>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</si>
  <si>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</si>
  <si>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</si>
  <si>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</si>
  <si>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</si>
  <si>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</si>
  <si>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</si>
  <si>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</si>
  <si>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</si>
  <si>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</si>
  <si>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</si>
  <si>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</si>
  <si>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</si>
  <si>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</si>
  <si>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</si>
  <si>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</si>
  <si>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</si>
  <si>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</si>
  <si>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</si>
  <si>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</si>
  <si>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</si>
  <si>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</si>
  <si>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</si>
  <si>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</si>
  <si>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</si>
  <si>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</si>
  <si>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</si>
  <si>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</si>
  <si>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</si>
  <si>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</si>
  <si>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</si>
  <si>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</si>
  <si>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</si>
  <si>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</si>
  <si>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</si>
  <si>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</si>
  <si>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</si>
  <si>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</si>
  <si>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</si>
  <si>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</si>
  <si>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</si>
  <si>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</si>
  <si>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</si>
  <si>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</si>
  <si>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</si>
  <si>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</si>
  <si>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</si>
  <si>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</si>
  <si>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</si>
  <si>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</si>
  <si>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</si>
  <si>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</si>
  <si>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</si>
  <si>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</si>
  <si>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</si>
  <si>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</si>
  <si>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</si>
  <si>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</si>
  <si>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</si>
  <si>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</si>
  <si>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</si>
  <si>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</si>
  <si>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</si>
  <si>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</si>
  <si>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</si>
  <si>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</si>
  <si>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</si>
  <si>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</si>
  <si>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</si>
  <si>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</si>
  <si>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</si>
  <si>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</si>
  <si>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</si>
  <si>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</si>
  <si>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</si>
  <si>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</si>
  <si>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</si>
  <si>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</si>
  <si>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</si>
  <si>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</si>
  <si>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</si>
  <si>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</si>
  <si>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</si>
  <si>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</si>
  <si>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</si>
  <si>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</si>
  <si>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</si>
  <si>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</si>
  <si>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</si>
  <si>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</si>
  <si>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</si>
  <si>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</si>
  <si>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</si>
  <si>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</si>
  <si>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</si>
  <si>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</si>
  <si>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</si>
  <si>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</si>
  <si>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</si>
  <si>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</si>
  <si>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</si>
  <si>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</si>
  <si>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</si>
  <si>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</si>
  <si>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</si>
  <si>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</si>
  <si>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</si>
  <si>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</si>
  <si>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</si>
  <si>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</si>
  <si>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</si>
  <si>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</si>
  <si>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</si>
  <si>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</si>
  <si>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</si>
  <si>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</si>
  <si>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</si>
  <si>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</si>
  <si>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STAGE 2 MEGA CASE (TRIAL AND SENTENCING)</t>
  </si>
  <si>
    <t>2:08-CR-20314</t>
  </si>
  <si>
    <t>Issam George Hamama</t>
  </si>
  <si>
    <t>Haytham Faraj</t>
  </si>
  <si>
    <t>Alexandria, Virginia 22314</t>
  </si>
  <si>
    <t>haytham@puckettfaraj.com</t>
  </si>
  <si>
    <t>USA v. Hamama</t>
  </si>
  <si>
    <t>EASTERN DISTRICT OF MICHIGAN</t>
  </si>
  <si>
    <t>MIE</t>
  </si>
  <si>
    <t>Other (Specify)</t>
  </si>
  <si>
    <t>Trial and preparations</t>
  </si>
  <si>
    <t>Emails and witness coordination</t>
  </si>
  <si>
    <t>Review evidence and trial prep</t>
  </si>
  <si>
    <t>Standing by in court to wait for veridct and verdict</t>
  </si>
  <si>
    <t>Probation officer interview and travel</t>
  </si>
  <si>
    <t>Parking</t>
  </si>
  <si>
    <t>Trial and preparations; Conference calls; Conference</t>
  </si>
  <si>
    <t>1800 Diagonal Road</t>
  </si>
  <si>
    <t>Suite 210</t>
  </si>
  <si>
    <t>703-706-0442</t>
  </si>
  <si>
    <t>22167 Morley Ave.</t>
  </si>
  <si>
    <t>Dearborn, MI 48124</t>
  </si>
  <si>
    <t>760-521-7934</t>
  </si>
  <si>
    <t>18 U.S.C. 371, 951(a), 1001(a)(2)</t>
  </si>
  <si>
    <t>Dr. Ibrahim Al Marashi (expert on Iraq)</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</si>
</sst>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0" fontId="6" fillId="38" borderId="0" xfId="0" applyFont="1" applyFill="1" applyBorder="1" applyAlignment="1" applyProtection="1">
      <alignment horizontal="left"/>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5" fillId="38" borderId="0" xfId="0" applyNumberFormat="1" applyFont="1" applyFill="1" applyAlignment="1">
      <alignment horizontal="center"/>
    </xf>
    <xf numFmtId="0" fontId="5" fillId="38" borderId="0" xfId="0" applyFont="1" applyFill="1" applyAlignment="1">
      <alignment horizontal="center"/>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1" fillId="39" borderId="28" xfId="0" applyFont="1" applyFill="1" applyBorder="1" applyAlignment="1" applyProtection="1">
      <alignment horizontal="left" wrapText="1"/>
      <protection locked="0"/>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6" fillId="0" borderId="0" xfId="0" applyFont="1" applyFill="1" applyBorder="1" applyAlignment="1" applyProtection="1">
      <alignment horizontal="left"/>
      <protection locked="0"/>
    </xf>
    <xf numFmtId="0" fontId="0" fillId="0" borderId="0" xfId="0" applyFill="1" applyBorder="1" applyAlignment="1">
      <alignment horizontal="center"/>
    </xf>
    <xf numFmtId="0" fontId="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0" fillId="0" borderId="32" xfId="0"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14" fillId="0" borderId="0" xfId="0" applyNumberFormat="1" applyFont="1" applyFill="1" applyBorder="1" applyAlignment="1" applyProtection="1">
      <alignment horizontal="left"/>
      <protection locked="0"/>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49" fontId="2" fillId="0" borderId="10" xfId="0" applyNumberFormat="1" applyFont="1" applyBorder="1" applyAlignment="1">
      <alignment horizontal="left"/>
    </xf>
    <xf numFmtId="43" fontId="38" fillId="0" borderId="11" xfId="42" applyFont="1" applyBorder="1" applyAlignment="1">
      <alignment horizontal="center"/>
    </xf>
    <xf numFmtId="43" fontId="38" fillId="0" borderId="32" xfId="42" applyFont="1" applyBorder="1" applyAlignment="1">
      <alignment horizontal="center"/>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1" fillId="0" borderId="11" xfId="42" applyFont="1" applyBorder="1" applyAlignment="1">
      <alignment horizontal="center"/>
    </xf>
    <xf numFmtId="43" fontId="1" fillId="0" borderId="33" xfId="42"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33" xfId="42" applyFont="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43" fontId="6" fillId="0" borderId="11" xfId="0" applyNumberFormat="1"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43" fontId="1" fillId="0" borderId="73" xfId="42" applyFont="1" applyBorder="1" applyAlignment="1">
      <alignment horizontal="center"/>
    </xf>
    <xf numFmtId="43" fontId="1" fillId="0" borderId="61" xfId="42" applyFont="1" applyBorder="1" applyAlignment="1">
      <alignment horizontal="center"/>
    </xf>
    <xf numFmtId="43" fontId="1" fillId="0" borderId="23" xfId="42" applyFont="1" applyBorder="1" applyAlignment="1">
      <alignment horizontal="center"/>
    </xf>
    <xf numFmtId="43" fontId="1" fillId="0" borderId="25" xfId="42" applyFont="1" applyBorder="1" applyAlignment="1">
      <alignment horizontal="center"/>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0" fontId="1" fillId="0" borderId="24" xfId="0" applyFont="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0" fontId="3" fillId="39" borderId="27" xfId="0" applyFont="1" applyFill="1" applyBorder="1" applyAlignment="1" applyProtection="1">
      <alignment horizontal="center"/>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27" xfId="42" applyFont="1" applyFill="1" applyBorder="1" applyAlignment="1">
      <alignment horizontal="center"/>
    </xf>
    <xf numFmtId="43" fontId="1" fillId="0" borderId="29" xfId="42" applyFont="1" applyFill="1" applyBorder="1" applyAlignment="1">
      <alignment horizontal="center"/>
    </xf>
    <xf numFmtId="0" fontId="17" fillId="0" borderId="105" xfId="0" applyFont="1" applyBorder="1" applyAlignment="1">
      <alignment horizontal="center"/>
    </xf>
    <xf numFmtId="0" fontId="17" fillId="0" borderId="101" xfId="0" applyFont="1" applyBorder="1" applyAlignment="1">
      <alignment horizontal="center"/>
    </xf>
    <xf numFmtId="0" fontId="0" fillId="0" borderId="0" xfId="0" applyBorder="1" applyAlignment="1">
      <alignment horizontal="left" vertical="top" wrapText="1"/>
    </xf>
    <xf numFmtId="43" fontId="3" fillId="0" borderId="72" xfId="42" applyFont="1" applyBorder="1" applyAlignment="1">
      <alignment horizontal="center"/>
    </xf>
    <xf numFmtId="43" fontId="3" fillId="0" borderId="59"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17" fillId="0" borderId="10" xfId="0" applyFont="1" applyBorder="1" applyAlignment="1">
      <alignment horizontal="center"/>
    </xf>
    <xf numFmtId="0" fontId="0" fillId="39" borderId="10" xfId="0" applyFill="1" applyBorder="1" applyAlignment="1" applyProtection="1">
      <alignment horizontal="left"/>
      <protection/>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43" fontId="38" fillId="0" borderId="27" xfId="42" applyFont="1" applyBorder="1" applyAlignment="1">
      <alignment horizontal="center"/>
    </xf>
    <xf numFmtId="43" fontId="38" fillId="0" borderId="29" xfId="42" applyFont="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xf numFmtId="14" fontId="3" fillId="39" borderId="27"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C32" sqref="C32"/>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707" t="str">
        <f>'Court Use'!D4</f>
        <v>EASTERN DISTRICT OF MICHIGAN</v>
      </c>
      <c r="B1" s="707"/>
      <c r="C1" s="707"/>
      <c r="D1" s="707"/>
      <c r="E1" s="707"/>
      <c r="F1" s="707"/>
      <c r="G1" s="270"/>
      <c r="H1" s="270"/>
      <c r="I1" s="270"/>
      <c r="J1" s="270"/>
      <c r="K1" s="270"/>
      <c r="L1" s="271"/>
      <c r="M1" s="271"/>
      <c r="N1" s="271"/>
      <c r="O1" s="271"/>
      <c r="P1" s="271"/>
      <c r="Q1" s="271"/>
    </row>
    <row r="2" spans="1:17" s="272" customFormat="1" ht="18" customHeight="1">
      <c r="A2" s="708" t="s">
        <v>388</v>
      </c>
      <c r="B2" s="708"/>
      <c r="C2" s="708"/>
      <c r="D2" s="708"/>
      <c r="E2" s="708"/>
      <c r="F2" s="708"/>
      <c r="G2" s="271"/>
      <c r="H2" s="271"/>
      <c r="I2" s="271"/>
      <c r="J2" s="271"/>
      <c r="K2" s="271"/>
      <c r="L2" s="271"/>
      <c r="M2" s="271"/>
      <c r="N2" s="271"/>
      <c r="O2" s="271"/>
      <c r="P2" s="271"/>
      <c r="Q2" s="271"/>
    </row>
    <row r="3" spans="1:17" s="272" customFormat="1" ht="18">
      <c r="A3" s="708" t="s">
        <v>185</v>
      </c>
      <c r="B3" s="708"/>
      <c r="C3" s="708"/>
      <c r="D3" s="708"/>
      <c r="E3" s="708"/>
      <c r="F3" s="708"/>
      <c r="G3" s="271"/>
      <c r="H3" s="271"/>
      <c r="I3" s="271"/>
      <c r="J3" s="271"/>
      <c r="K3" s="271"/>
      <c r="L3" s="271"/>
      <c r="M3" s="271"/>
      <c r="N3" s="271"/>
      <c r="O3" s="271"/>
      <c r="P3" s="271"/>
      <c r="Q3" s="271"/>
    </row>
    <row r="4" spans="1:17" s="272" customFormat="1" ht="11.25" customHeight="1">
      <c r="A4" s="708"/>
      <c r="B4" s="708"/>
      <c r="C4" s="708"/>
      <c r="D4" s="708"/>
      <c r="E4" s="708"/>
      <c r="F4" s="70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0" t="s">
        <v>389</v>
      </c>
      <c r="C8" s="701"/>
      <c r="D8" s="278" t="s">
        <v>140</v>
      </c>
      <c r="E8" s="700" t="s">
        <v>394</v>
      </c>
      <c r="F8" s="701"/>
      <c r="G8" s="279"/>
      <c r="H8" s="280"/>
      <c r="I8" s="281"/>
      <c r="J8" s="699"/>
      <c r="K8" s="699"/>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0" t="s">
        <v>390</v>
      </c>
      <c r="C10" s="701"/>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2" t="s">
        <v>96</v>
      </c>
      <c r="C12" s="703"/>
      <c r="E12" s="702" t="s">
        <v>264</v>
      </c>
      <c r="F12" s="703"/>
      <c r="G12" s="288"/>
      <c r="H12" s="288"/>
      <c r="I12" s="289"/>
      <c r="J12" s="288"/>
      <c r="K12" s="288"/>
      <c r="L12" s="282"/>
      <c r="M12" s="282"/>
      <c r="N12" s="282"/>
      <c r="O12" s="282"/>
      <c r="P12" s="275"/>
      <c r="Q12" s="275"/>
    </row>
    <row r="13" spans="1:17" s="283" customFormat="1" ht="12.75" customHeight="1" thickBot="1">
      <c r="A13" s="277" t="s">
        <v>177</v>
      </c>
      <c r="B13" s="696" t="s">
        <v>391</v>
      </c>
      <c r="C13" s="697"/>
      <c r="E13" s="696"/>
      <c r="F13" s="697"/>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6" t="s">
        <v>405</v>
      </c>
      <c r="C15" s="697"/>
      <c r="E15" s="696"/>
      <c r="F15" s="697"/>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6" t="s">
        <v>406</v>
      </c>
      <c r="C17" s="697"/>
      <c r="E17" s="696"/>
      <c r="F17" s="697"/>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6" t="s">
        <v>392</v>
      </c>
      <c r="C19" s="697"/>
      <c r="E19" s="696"/>
      <c r="F19" s="697"/>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5" t="s">
        <v>407</v>
      </c>
      <c r="C21" s="706"/>
      <c r="E21" s="705"/>
      <c r="F21" s="706"/>
      <c r="G21" s="698"/>
      <c r="H21" s="698"/>
      <c r="I21" s="291"/>
      <c r="J21" s="698"/>
      <c r="K21" s="698"/>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6" t="s">
        <v>393</v>
      </c>
      <c r="C23" s="697"/>
      <c r="E23" s="696"/>
      <c r="F23" s="697"/>
      <c r="G23" s="698"/>
      <c r="H23" s="698"/>
      <c r="I23" s="291"/>
      <c r="J23" s="698"/>
      <c r="K23" s="698"/>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64"/>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v>40547</v>
      </c>
      <c r="D30" s="545"/>
      <c r="L30" s="275"/>
      <c r="M30" s="275"/>
      <c r="N30" s="275"/>
      <c r="O30" s="275"/>
      <c r="P30" s="275"/>
      <c r="Q30" s="275"/>
    </row>
    <row r="31" spans="2:14" ht="12.75" customHeight="1" thickBot="1">
      <c r="B31" s="704"/>
      <c r="C31" s="704"/>
      <c r="D31" s="300"/>
      <c r="E31" s="704"/>
      <c r="F31" s="704"/>
      <c r="G31" s="281"/>
      <c r="H31" s="281"/>
      <c r="I31" s="281"/>
      <c r="J31" s="281"/>
      <c r="K31" s="281"/>
      <c r="L31" s="281"/>
      <c r="M31" s="282"/>
      <c r="N31" s="275"/>
    </row>
    <row r="32" spans="2:14" ht="12.75" customHeight="1" thickBot="1">
      <c r="B32" s="546" t="s">
        <v>371</v>
      </c>
      <c r="C32" s="555">
        <v>40561</v>
      </c>
      <c r="D32" s="301"/>
      <c r="E32" s="698"/>
      <c r="F32" s="698"/>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8"/>
      <c r="C34" s="698"/>
      <c r="D34" s="301"/>
      <c r="E34" s="698"/>
      <c r="F34" s="698"/>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8"/>
      <c r="C36" s="698"/>
      <c r="D36" s="280"/>
      <c r="E36" s="698"/>
      <c r="F36" s="698"/>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8"/>
      <c r="C38" s="698"/>
      <c r="D38" s="280"/>
      <c r="E38" s="698"/>
      <c r="F38" s="698"/>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8"/>
      <c r="C40" s="698"/>
      <c r="D40" s="301"/>
      <c r="E40" s="698"/>
      <c r="F40" s="698"/>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8"/>
      <c r="C42" s="698"/>
      <c r="D42" s="301"/>
      <c r="E42" s="698"/>
      <c r="F42" s="698"/>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34:C34"/>
    <mergeCell ref="A1:F1"/>
    <mergeCell ref="A2:F2"/>
    <mergeCell ref="A4:F4"/>
    <mergeCell ref="A3:F3"/>
    <mergeCell ref="E13:F13"/>
    <mergeCell ref="E21:F21"/>
    <mergeCell ref="E15:F15"/>
    <mergeCell ref="E17:F17"/>
    <mergeCell ref="E19:F19"/>
    <mergeCell ref="B42:C42"/>
    <mergeCell ref="B15:C15"/>
    <mergeCell ref="B17:C17"/>
    <mergeCell ref="B19:C19"/>
    <mergeCell ref="B23:C23"/>
    <mergeCell ref="B21:C21"/>
    <mergeCell ref="B36:C36"/>
    <mergeCell ref="B38:C38"/>
    <mergeCell ref="B40:C40"/>
    <mergeCell ref="B31:C31"/>
    <mergeCell ref="E42:F42"/>
    <mergeCell ref="G23:H23"/>
    <mergeCell ref="J23:K23"/>
    <mergeCell ref="E31:F31"/>
    <mergeCell ref="E32:F32"/>
    <mergeCell ref="E36:F36"/>
    <mergeCell ref="E38:F38"/>
    <mergeCell ref="E40:F40"/>
    <mergeCell ref="E34:F34"/>
    <mergeCell ref="E23:F23"/>
    <mergeCell ref="B13:C13"/>
    <mergeCell ref="G21:H21"/>
    <mergeCell ref="J8:K8"/>
    <mergeCell ref="B8:C8"/>
    <mergeCell ref="E12:F12"/>
    <mergeCell ref="E8:F8"/>
    <mergeCell ref="B10:C10"/>
    <mergeCell ref="B12:C12"/>
    <mergeCell ref="J21:K21"/>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2">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395</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396</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0">
      <selection activeCell="C24" sqref="C24"/>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2 MEGA CASE (TRIAL AND SENTENCING)</v>
      </c>
      <c r="B2" s="712"/>
      <c r="C2" s="712"/>
      <c r="D2" s="712"/>
      <c r="E2" s="712"/>
      <c r="F2" s="712"/>
      <c r="G2" s="712"/>
      <c r="H2" s="156"/>
      <c r="I2" s="156"/>
      <c r="J2" s="11"/>
    </row>
    <row r="3" spans="1:10" s="82" customFormat="1" ht="21" customHeight="1">
      <c r="A3" s="717" t="s">
        <v>320</v>
      </c>
      <c r="B3" s="717"/>
      <c r="C3" s="717"/>
      <c r="D3" s="717"/>
      <c r="E3" s="717"/>
      <c r="F3" s="717"/>
      <c r="G3" s="717"/>
      <c r="H3" s="13"/>
      <c r="I3" s="13"/>
      <c r="J3" s="14"/>
    </row>
    <row r="4" spans="1:10" s="80" customFormat="1" ht="17.25" customHeight="1">
      <c r="A4" s="718" t="s">
        <v>148</v>
      </c>
      <c r="B4" s="718"/>
      <c r="C4" s="718"/>
      <c r="D4" s="718"/>
      <c r="E4" s="718"/>
      <c r="F4" s="718"/>
      <c r="G4" s="718"/>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v>40547</v>
      </c>
      <c r="C9" s="551" t="s">
        <v>371</v>
      </c>
      <c r="D9" s="558">
        <f>IF(Header!C32="","",Header!C32)</f>
        <v>40561</v>
      </c>
    </row>
    <row r="10" spans="1:7" s="15" customFormat="1" ht="32.25" customHeight="1" thickBot="1">
      <c r="A10" s="713" t="s">
        <v>135</v>
      </c>
      <c r="B10" s="709" t="s">
        <v>136</v>
      </c>
      <c r="C10" s="710"/>
      <c r="D10" s="709" t="s">
        <v>321</v>
      </c>
      <c r="E10" s="711"/>
      <c r="F10" s="702" t="s">
        <v>137</v>
      </c>
      <c r="G10" s="703"/>
    </row>
    <row r="11" spans="1:7" s="13" customFormat="1" ht="13.5" customHeight="1" thickBot="1">
      <c r="A11" s="714"/>
      <c r="B11" s="449" t="s">
        <v>146</v>
      </c>
      <c r="C11" s="434" t="s">
        <v>366</v>
      </c>
      <c r="D11" s="449" t="s">
        <v>146</v>
      </c>
      <c r="E11" s="434" t="s">
        <v>366</v>
      </c>
      <c r="F11" s="449" t="s">
        <v>146</v>
      </c>
      <c r="G11" s="434" t="s">
        <v>366</v>
      </c>
    </row>
    <row r="12" spans="1:7" ht="19.5" customHeight="1">
      <c r="A12" s="391" t="s">
        <v>322</v>
      </c>
      <c r="B12" s="454"/>
      <c r="C12" s="665"/>
      <c r="D12" s="455"/>
      <c r="E12" s="668"/>
      <c r="F12" s="608">
        <f>IF((B12+D12)="","",((B12*Header!$B$25)+(D12*Header!$E$25)))</f>
        <v>0</v>
      </c>
      <c r="G12" s="609">
        <f>IF((C12+E12)="","",((C12*Header!$B$25)+(E12*Header!$E$25)))</f>
        <v>0</v>
      </c>
    </row>
    <row r="13" spans="1:7" ht="19.5" customHeight="1">
      <c r="A13" s="392" t="s">
        <v>323</v>
      </c>
      <c r="B13" s="456"/>
      <c r="C13" s="666"/>
      <c r="D13" s="456"/>
      <c r="E13" s="669"/>
      <c r="F13" s="610">
        <f>IF((B13+D13)="","",((B13*Header!$B$25)+(D13*Header!$E$25)))</f>
        <v>0</v>
      </c>
      <c r="G13" s="611">
        <f>IF((C13+E13)="","",((C13*Header!$B$25)+(E13*Header!$E$25)))</f>
        <v>0</v>
      </c>
    </row>
    <row r="14" spans="1:7" ht="19.5" customHeight="1">
      <c r="A14" s="392" t="s">
        <v>324</v>
      </c>
      <c r="B14" s="456"/>
      <c r="C14" s="666"/>
      <c r="D14" s="456"/>
      <c r="E14" s="669"/>
      <c r="F14" s="612">
        <f>IF((B14+D14)="","",((B14*Header!$B$25)+(D14*Header!$E$25)))</f>
        <v>0</v>
      </c>
      <c r="G14" s="613">
        <f>IF((C14+E14)="","",((C14*Header!$B$25)+(E14*Header!$E$25)))</f>
        <v>0</v>
      </c>
    </row>
    <row r="15" spans="1:7" ht="19.5" customHeight="1">
      <c r="A15" s="392" t="s">
        <v>325</v>
      </c>
      <c r="B15" s="456">
        <v>84</v>
      </c>
      <c r="C15" s="666">
        <v>84</v>
      </c>
      <c r="D15" s="456"/>
      <c r="E15" s="669"/>
      <c r="F15" s="610">
        <f>IF((B15+D15)="","",((B15*Header!$B$25)+(D15*Header!$E$25)))</f>
        <v>10500</v>
      </c>
      <c r="G15" s="611">
        <f>IF((C15+E15)="","",((C15*Header!$B$25)+(E15*Header!$E$25)))</f>
        <v>10500</v>
      </c>
    </row>
    <row r="16" spans="1:7" ht="19.5" customHeight="1">
      <c r="A16" s="392" t="s">
        <v>326</v>
      </c>
      <c r="B16" s="456">
        <v>12</v>
      </c>
      <c r="C16" s="666">
        <v>12</v>
      </c>
      <c r="D16" s="456"/>
      <c r="E16" s="669"/>
      <c r="F16" s="612">
        <f>IF((B16+D16)="","",((B16*Header!$B$25)+(D16*Header!$E$25)))</f>
        <v>1500</v>
      </c>
      <c r="G16" s="613">
        <f>IF((C16+E16)="","",((C16*Header!$B$25)+(E16*Header!$E$25)))</f>
        <v>1500</v>
      </c>
    </row>
    <row r="17" spans="1:7" ht="19.5" customHeight="1">
      <c r="A17" s="392" t="s">
        <v>327</v>
      </c>
      <c r="B17" s="456"/>
      <c r="C17" s="666"/>
      <c r="D17" s="456"/>
      <c r="E17" s="669"/>
      <c r="F17" s="610">
        <f>IF((B17+D17)="","",((B17*Header!$B$25)+(D17*Header!$E$25)))</f>
        <v>0</v>
      </c>
      <c r="G17" s="611">
        <f>IF((C17+E17)="","",((C17*Header!$B$25)+(E17*Header!$E$25)))</f>
        <v>0</v>
      </c>
    </row>
    <row r="18" spans="1:7" ht="19.5" customHeight="1">
      <c r="A18" s="392" t="s">
        <v>328</v>
      </c>
      <c r="B18" s="456"/>
      <c r="C18" s="666"/>
      <c r="D18" s="456"/>
      <c r="E18" s="669"/>
      <c r="F18" s="612">
        <f>IF((B18+D18)="","",((B18*Header!$B$25)+(D18*Header!$E$25)))</f>
        <v>0</v>
      </c>
      <c r="G18" s="613">
        <f>IF((C18+E18)="","",((C18*Header!$B$25)+(E18*Header!$E$25)))</f>
        <v>0</v>
      </c>
    </row>
    <row r="19" spans="1:7" ht="19.5" customHeight="1">
      <c r="A19" s="392" t="s">
        <v>345</v>
      </c>
      <c r="B19" s="456">
        <v>12</v>
      </c>
      <c r="C19" s="666">
        <v>12</v>
      </c>
      <c r="D19" s="456"/>
      <c r="E19" s="669"/>
      <c r="F19" s="610">
        <f>IF((B19+D19)="","",((B19*Header!$B$25)+(D19*Header!$E$25)))</f>
        <v>1500</v>
      </c>
      <c r="G19" s="611">
        <f>IF((C19+E19)="","",((C19*Header!$B$25)+(E19*Header!$E$25)))</f>
        <v>1500</v>
      </c>
    </row>
    <row r="20" spans="1:7" ht="19.5" customHeight="1">
      <c r="A20" s="392" t="s">
        <v>329</v>
      </c>
      <c r="B20" s="456">
        <v>40</v>
      </c>
      <c r="C20" s="666">
        <v>40</v>
      </c>
      <c r="D20" s="456"/>
      <c r="E20" s="669"/>
      <c r="F20" s="612">
        <f>IF((B20+D20)="","",((B20*Header!$B$25)+(D20*Header!$E$25)))</f>
        <v>5000</v>
      </c>
      <c r="G20" s="613">
        <f>IF((C20+E20)="","",((C20*Header!$B$25)+(E20*Header!$E$25)))</f>
        <v>5000</v>
      </c>
    </row>
    <row r="21" spans="1:7" ht="19.5" customHeight="1">
      <c r="A21" s="392" t="s">
        <v>330</v>
      </c>
      <c r="B21" s="456"/>
      <c r="C21" s="666"/>
      <c r="D21" s="456"/>
      <c r="E21" s="669"/>
      <c r="F21" s="610">
        <f>IF((B21+D21)="","",((B21*Header!$B$25)+(D21*Header!$E$25)))</f>
        <v>0</v>
      </c>
      <c r="G21" s="611">
        <f>IF((C21+E21)="","",((C21*Header!$B$25)+(E21*Header!$E$25)))</f>
        <v>0</v>
      </c>
    </row>
    <row r="22" spans="1:7" ht="19.5" customHeight="1">
      <c r="A22" s="392" t="s">
        <v>331</v>
      </c>
      <c r="B22" s="455">
        <v>6</v>
      </c>
      <c r="C22" s="665">
        <v>6</v>
      </c>
      <c r="D22" s="455"/>
      <c r="E22" s="668"/>
      <c r="F22" s="612">
        <f>IF((B22+D22)="","",((B22*Header!$B$25)+(D22*Header!$E$25)))</f>
        <v>750</v>
      </c>
      <c r="G22" s="613">
        <f>IF((C22+E22)="","",((C22*Header!$B$25)+(E22*Header!$E$25)))</f>
        <v>750</v>
      </c>
    </row>
    <row r="23" spans="1:7" ht="19.5" customHeight="1">
      <c r="A23" s="392" t="s">
        <v>332</v>
      </c>
      <c r="B23" s="456">
        <v>6</v>
      </c>
      <c r="C23" s="666">
        <v>6</v>
      </c>
      <c r="D23" s="456"/>
      <c r="E23" s="669"/>
      <c r="F23" s="610">
        <f>IF((B23+D23)="","",((B23*Header!$B$25)+(D23*Header!$E$25)))</f>
        <v>750</v>
      </c>
      <c r="G23" s="611">
        <f>IF((C23+E23)="","",((C23*Header!$B$25)+(E23*Header!$E$25)))</f>
        <v>750</v>
      </c>
    </row>
    <row r="24" spans="1:7" ht="19.5" customHeight="1" thickBot="1">
      <c r="A24" s="459" t="s">
        <v>382</v>
      </c>
      <c r="B24" s="457"/>
      <c r="C24" s="667"/>
      <c r="D24" s="457"/>
      <c r="E24" s="670"/>
      <c r="F24" s="614">
        <f>IF((B24+D24)="","",((B24*Header!$B$25)+(D24*Header!$E$25)))</f>
        <v>0</v>
      </c>
      <c r="G24" s="615">
        <f>IF((C24+E24)="","",((C24*Header!$B$25)+(E24*Header!$E$25)))</f>
        <v>0</v>
      </c>
    </row>
    <row r="25" spans="1:7" s="93" customFormat="1" ht="19.5" customHeight="1" thickBot="1">
      <c r="A25" s="491" t="s">
        <v>141</v>
      </c>
      <c r="B25" s="616">
        <f aca="true" t="shared" si="0" ref="B25:G25">SUM(B12:B24)</f>
        <v>160</v>
      </c>
      <c r="C25" s="617">
        <f t="shared" si="0"/>
        <v>160</v>
      </c>
      <c r="D25" s="616">
        <f t="shared" si="0"/>
        <v>0</v>
      </c>
      <c r="E25" s="617">
        <f t="shared" si="0"/>
        <v>0</v>
      </c>
      <c r="F25" s="452">
        <f t="shared" si="0"/>
        <v>20000</v>
      </c>
      <c r="G25" s="453">
        <f t="shared" si="0"/>
        <v>20000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2">
      <selection activeCell="I17" sqref="I17"/>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7" t="str">
        <f>Header!A2</f>
        <v>STAGE 2 MEGA CASE (TRIAL AND SENTENCING)</v>
      </c>
      <c r="B2" s="717"/>
      <c r="C2" s="717"/>
      <c r="D2" s="717"/>
      <c r="E2" s="717"/>
      <c r="F2" s="717"/>
      <c r="G2" s="717"/>
      <c r="H2" s="717"/>
      <c r="I2" s="717"/>
      <c r="J2" s="717"/>
      <c r="K2" s="717"/>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36" t="str">
        <f>IF(Header!B8="","",Header!B8)</f>
        <v>2:08-CR-20314</v>
      </c>
      <c r="C6" s="737"/>
      <c r="D6" s="18"/>
      <c r="E6" s="18"/>
      <c r="F6" s="18"/>
      <c r="G6" s="18"/>
      <c r="H6" s="18"/>
      <c r="I6" s="18"/>
      <c r="J6" s="13"/>
      <c r="K6" s="13"/>
      <c r="L6" s="13"/>
      <c r="M6" s="13"/>
      <c r="N6" s="13"/>
      <c r="O6" s="13"/>
      <c r="P6" s="13"/>
      <c r="Q6" s="13"/>
      <c r="R6" s="13"/>
      <c r="S6" s="13"/>
      <c r="T6" s="13"/>
    </row>
    <row r="7" spans="1:20" s="80" customFormat="1" ht="16.5" thickBot="1">
      <c r="A7" s="201" t="s">
        <v>75</v>
      </c>
      <c r="B7" s="736" t="str">
        <f>IF(Header!E8="","",Header!E8)</f>
        <v>USA v. Hamama</v>
      </c>
      <c r="C7" s="736"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36" t="str">
        <f>IF(Header!B13="","",Header!B13)</f>
        <v>Haytham Faraj</v>
      </c>
      <c r="C8" s="736" t="e">
        <f>IF(Header!#REF!="","",Header!#REF!)</f>
        <v>#REF!</v>
      </c>
      <c r="D8" s="19"/>
      <c r="E8" s="19"/>
      <c r="F8" s="19"/>
      <c r="G8" s="19"/>
      <c r="H8" s="19"/>
      <c r="I8" s="19"/>
    </row>
    <row r="9" s="80" customFormat="1" ht="15" customHeight="1" thickBot="1"/>
    <row r="10" spans="1:11" s="82" customFormat="1" ht="24" customHeight="1" thickBot="1">
      <c r="A10" s="314"/>
      <c r="B10" s="723" t="s">
        <v>35</v>
      </c>
      <c r="C10" s="724"/>
      <c r="D10" s="729" t="s">
        <v>335</v>
      </c>
      <c r="E10" s="730"/>
      <c r="F10" s="730"/>
      <c r="G10" s="731"/>
      <c r="H10" s="719" t="s">
        <v>112</v>
      </c>
      <c r="I10" s="720"/>
      <c r="J10" s="732" t="s">
        <v>147</v>
      </c>
      <c r="K10" s="733"/>
    </row>
    <row r="11" spans="1:11" s="82" customFormat="1" ht="24" customHeight="1" thickBot="1">
      <c r="A11" s="315"/>
      <c r="B11" s="725"/>
      <c r="C11" s="726"/>
      <c r="D11" s="729" t="s">
        <v>146</v>
      </c>
      <c r="E11" s="730"/>
      <c r="F11" s="729" t="s">
        <v>366</v>
      </c>
      <c r="G11" s="730"/>
      <c r="H11" s="721"/>
      <c r="I11" s="722"/>
      <c r="J11" s="734"/>
      <c r="K11" s="735"/>
    </row>
    <row r="12" spans="1:11" s="13" customFormat="1" ht="40.5" customHeight="1" thickBot="1">
      <c r="A12" s="316" t="s">
        <v>135</v>
      </c>
      <c r="B12" s="727"/>
      <c r="C12" s="728"/>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39"/>
      <c r="C13" s="740"/>
      <c r="D13" s="466"/>
      <c r="E13" s="467"/>
      <c r="F13" s="671"/>
      <c r="G13" s="672"/>
      <c r="H13" s="466"/>
      <c r="I13" s="675"/>
      <c r="J13" s="476">
        <f>IF((D13+E13+H13)="","",((D13*Header!$B$25)+(E13*Header!$E$25)+H13))</f>
        <v>0</v>
      </c>
      <c r="K13" s="477">
        <f>IF((F13+G13+I13)="","",((F13*Header!$B$25)+(G13*Header!$E$25)+I13))</f>
        <v>0</v>
      </c>
    </row>
    <row r="14" spans="1:11" s="83" customFormat="1" ht="19.5" customHeight="1">
      <c r="A14" s="465" t="str">
        <f>'Time Budget'!A13</f>
        <v>Bail and Detention Hearings (15b)</v>
      </c>
      <c r="B14" s="741"/>
      <c r="C14" s="742"/>
      <c r="D14" s="468"/>
      <c r="E14" s="469"/>
      <c r="F14" s="673"/>
      <c r="G14" s="674"/>
      <c r="H14" s="470"/>
      <c r="I14" s="676"/>
      <c r="J14" s="478">
        <f>IF((D14+E14+H14)="","",((D14*Header!$B$25)+(E14*Header!$E$25)+H14))</f>
        <v>0</v>
      </c>
      <c r="K14" s="479">
        <f>IF((F14+G14+I14)="","",((F14*Header!$B$25)+(G14*Header!$E$25)+I14))</f>
        <v>0</v>
      </c>
    </row>
    <row r="15" spans="1:11" s="83" customFormat="1" ht="19.5" customHeight="1">
      <c r="A15" s="465" t="str">
        <f>'Time Budget'!A14</f>
        <v>Motion Hearings (15c)</v>
      </c>
      <c r="B15" s="741"/>
      <c r="C15" s="741"/>
      <c r="D15" s="468"/>
      <c r="E15" s="469"/>
      <c r="F15" s="673"/>
      <c r="G15" s="674"/>
      <c r="H15" s="470"/>
      <c r="I15" s="676"/>
      <c r="J15" s="480">
        <f>IF((D15+E15+H15)="","",((D15*Header!$B$25)+(E15*Header!$E$25)+H15))</f>
        <v>0</v>
      </c>
      <c r="K15" s="479">
        <f>IF((F15+G15+I15)="","",((F15*Header!$B$25)+(G15*Header!$E$25)+I15))</f>
        <v>0</v>
      </c>
    </row>
    <row r="16" spans="1:11" s="83" customFormat="1" ht="19.5" customHeight="1">
      <c r="A16" s="465" t="str">
        <f>'Time Budget'!A15</f>
        <v>Trial (15d)</v>
      </c>
      <c r="B16" s="738"/>
      <c r="C16" s="738"/>
      <c r="D16" s="468">
        <v>12</v>
      </c>
      <c r="E16" s="469"/>
      <c r="F16" s="673">
        <v>12</v>
      </c>
      <c r="G16" s="674"/>
      <c r="H16" s="470">
        <v>240</v>
      </c>
      <c r="I16" s="676">
        <v>240</v>
      </c>
      <c r="J16" s="478">
        <f>IF((D16+E16+H16)="","",((D16*Header!$B$25)+(E16*Header!$E$25)+H16))</f>
        <v>1740</v>
      </c>
      <c r="K16" s="479">
        <f>IF((F16+G16+I16)="","",((F16*Header!$B$25)+(G16*Header!$E$25)+I16))</f>
        <v>1740</v>
      </c>
    </row>
    <row r="17" spans="1:11" s="83" customFormat="1" ht="19.5" customHeight="1">
      <c r="A17" s="465" t="str">
        <f>'Time Budget'!A16</f>
        <v>Sentencing Hearings (15e)</v>
      </c>
      <c r="B17" s="738"/>
      <c r="C17" s="738"/>
      <c r="D17" s="468">
        <v>2</v>
      </c>
      <c r="E17" s="469"/>
      <c r="F17" s="673">
        <v>2</v>
      </c>
      <c r="G17" s="674"/>
      <c r="H17" s="470"/>
      <c r="I17" s="676"/>
      <c r="J17" s="480">
        <f>IF((D17+E17+H17)="","",((D17*Header!$B$25)+(E17*Header!$E$25)+H17))</f>
        <v>250</v>
      </c>
      <c r="K17" s="479">
        <f>IF((F17+G17+I17)="","",((F17*Header!$B$25)+(G17*Header!$E$25)+I17))</f>
        <v>250</v>
      </c>
    </row>
    <row r="18" spans="1:11" s="83" customFormat="1" ht="19.5" customHeight="1">
      <c r="A18" s="465" t="str">
        <f>'Time Budget'!A17</f>
        <v>Revocation Hearings (15f)</v>
      </c>
      <c r="B18" s="738"/>
      <c r="C18" s="738"/>
      <c r="D18" s="468"/>
      <c r="E18" s="469"/>
      <c r="F18" s="673"/>
      <c r="G18" s="674"/>
      <c r="H18" s="470"/>
      <c r="I18" s="676"/>
      <c r="J18" s="478">
        <f>IF((D18+E18+H18)="","",((D18*Header!$B$25)+(E18*Header!$E$25)+H18))</f>
        <v>0</v>
      </c>
      <c r="K18" s="479">
        <f>IF((F18+G18+I18)="","",((F18*Header!$B$25)+(G18*Header!$E$25)+I18))</f>
        <v>0</v>
      </c>
    </row>
    <row r="19" spans="1:11" s="83" customFormat="1" ht="19.5" customHeight="1">
      <c r="A19" s="465" t="str">
        <f>'Time Budget'!A18</f>
        <v>Appeals Court (15g)</v>
      </c>
      <c r="B19" s="738"/>
      <c r="C19" s="738"/>
      <c r="D19" s="468"/>
      <c r="E19" s="469"/>
      <c r="F19" s="673"/>
      <c r="G19" s="674"/>
      <c r="H19" s="470"/>
      <c r="I19" s="676"/>
      <c r="J19" s="480">
        <f>IF((D19+E19+H19)="","",((D19*Header!$B$25)+(E19*Header!$E$25)+H19))</f>
        <v>0</v>
      </c>
      <c r="K19" s="479">
        <f>IF((F19+G19+I19)="","",((F19*Header!$B$25)+(G19*Header!$E$25)+I19))</f>
        <v>0</v>
      </c>
    </row>
    <row r="20" spans="1:11" s="83" customFormat="1" ht="19.5" customHeight="1">
      <c r="A20" s="465" t="str">
        <f>'Time Budget'!A19</f>
        <v>Other (15h)</v>
      </c>
      <c r="B20" s="738"/>
      <c r="C20" s="738"/>
      <c r="D20" s="468"/>
      <c r="E20" s="469"/>
      <c r="F20" s="673"/>
      <c r="G20" s="674"/>
      <c r="H20" s="470"/>
      <c r="I20" s="676"/>
      <c r="J20" s="478">
        <f>IF((D20+E20+H20)="","",((D20*Header!$B$25)+(E20*Header!$E$25)+H20))</f>
        <v>0</v>
      </c>
      <c r="K20" s="479">
        <f>IF((F20+G20+I20)="","",((F20*Header!$B$25)+(G20*Header!$E$25)+I20))</f>
        <v>0</v>
      </c>
    </row>
    <row r="21" spans="1:11" s="83" customFormat="1" ht="19.5" customHeight="1">
      <c r="A21" s="465" t="str">
        <f>'Time Budget'!A20</f>
        <v>Interviews and Conferences (16a)</v>
      </c>
      <c r="B21" s="738"/>
      <c r="C21" s="738"/>
      <c r="D21" s="468"/>
      <c r="E21" s="469"/>
      <c r="F21" s="673"/>
      <c r="G21" s="674"/>
      <c r="H21" s="468"/>
      <c r="I21" s="677"/>
      <c r="J21" s="480">
        <f>IF((D21+E21+H21)="","",((D21*Header!$B$25)+(E21*Header!$E$25)+H21))</f>
        <v>0</v>
      </c>
      <c r="K21" s="479">
        <f>IF((F21+G21+I21)="","",((F21*Header!$B$25)+(G21*Header!$E$25)+I21))</f>
        <v>0</v>
      </c>
    </row>
    <row r="22" spans="1:11" s="83" customFormat="1" ht="19.5" customHeight="1">
      <c r="A22" s="465" t="str">
        <f>'Time Budget'!A21</f>
        <v>Obtaining and Reviewing Records (16b)</v>
      </c>
      <c r="B22" s="738"/>
      <c r="C22" s="743"/>
      <c r="D22" s="468"/>
      <c r="E22" s="469"/>
      <c r="F22" s="673"/>
      <c r="G22" s="674"/>
      <c r="H22" s="468"/>
      <c r="I22" s="677"/>
      <c r="J22" s="478">
        <f>IF((D22+E22+H22)="","",((D22*Header!$B$25)+(E22*Header!$E$25)+H22))</f>
        <v>0</v>
      </c>
      <c r="K22" s="479">
        <f>IF((F22+G22+I22)="","",((F22*Header!$B$25)+(G22*Header!$E$25)+I22))</f>
        <v>0</v>
      </c>
    </row>
    <row r="23" spans="1:11" s="83" customFormat="1" ht="19.5" customHeight="1">
      <c r="A23" s="465" t="str">
        <f>'Time Budget'!A22</f>
        <v>Legal Research and Brief Writing (16c)</v>
      </c>
      <c r="B23" s="741"/>
      <c r="C23" s="741"/>
      <c r="D23" s="470"/>
      <c r="E23" s="467"/>
      <c r="F23" s="671"/>
      <c r="G23" s="672"/>
      <c r="H23" s="470"/>
      <c r="I23" s="676"/>
      <c r="J23" s="480">
        <f>IF((D23+E23+H23)="","",((D23*Header!$B$25)+(E23*Header!$E$25)+H23))</f>
        <v>0</v>
      </c>
      <c r="K23" s="479">
        <f>IF((F23+G23+I23)="","",((F23*Header!$B$25)+(G23*Header!$E$25)+I23))</f>
        <v>0</v>
      </c>
    </row>
    <row r="24" spans="1:11" s="83" customFormat="1" ht="19.5" customHeight="1">
      <c r="A24" s="465" t="str">
        <f>'Time Budget'!A23</f>
        <v>Investigative and Other Work (16e)</v>
      </c>
      <c r="B24" s="738"/>
      <c r="C24" s="738"/>
      <c r="D24" s="468"/>
      <c r="E24" s="469"/>
      <c r="F24" s="673"/>
      <c r="G24" s="674"/>
      <c r="H24" s="470"/>
      <c r="I24" s="676"/>
      <c r="J24" s="478">
        <f>IF((D24+E24+H24)="","",((D24*Header!$B$25)+(E24*Header!$E$25)+H24))</f>
        <v>0</v>
      </c>
      <c r="K24" s="481">
        <f>IF((F24+G24+I24)="","",((F24*Header!$B$25)+(G24*Header!$E$25)+I24))</f>
        <v>0</v>
      </c>
    </row>
    <row r="25" spans="1:11" s="83" customFormat="1" ht="30" customHeight="1" thickBot="1">
      <c r="A25" s="459" t="str">
        <f>'Time Budget'!A24</f>
        <v>Amendments to Budget (16e)</v>
      </c>
      <c r="B25" s="744"/>
      <c r="C25" s="745"/>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14</v>
      </c>
      <c r="E26" s="485">
        <f t="shared" si="0"/>
        <v>0</v>
      </c>
      <c r="F26" s="486">
        <f t="shared" si="0"/>
        <v>14</v>
      </c>
      <c r="G26" s="487">
        <f t="shared" si="0"/>
        <v>0</v>
      </c>
      <c r="H26" s="486">
        <f t="shared" si="0"/>
        <v>240</v>
      </c>
      <c r="I26" s="488">
        <f t="shared" si="0"/>
        <v>240</v>
      </c>
      <c r="J26" s="458">
        <f t="shared" si="0"/>
        <v>1990</v>
      </c>
      <c r="K26" s="489">
        <f t="shared" si="0"/>
        <v>1990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22:C22"/>
    <mergeCell ref="B23:C23"/>
    <mergeCell ref="B24:C24"/>
    <mergeCell ref="B25:C25"/>
    <mergeCell ref="B21:C21"/>
    <mergeCell ref="B18:C18"/>
    <mergeCell ref="B19:C19"/>
    <mergeCell ref="B20:C20"/>
    <mergeCell ref="B7:C7"/>
    <mergeCell ref="B8:C8"/>
    <mergeCell ref="B17:C17"/>
    <mergeCell ref="B13:C13"/>
    <mergeCell ref="B14:C14"/>
    <mergeCell ref="B16:C16"/>
    <mergeCell ref="B15:C15"/>
    <mergeCell ref="H10:I11"/>
    <mergeCell ref="B10:C12"/>
    <mergeCell ref="D10:G10"/>
    <mergeCell ref="A1:K1"/>
    <mergeCell ref="A3:K3"/>
    <mergeCell ref="A2:K2"/>
    <mergeCell ref="J10:K11"/>
    <mergeCell ref="D11:E11"/>
    <mergeCell ref="F11:G11"/>
    <mergeCell ref="B6:C6"/>
  </mergeCells>
  <printOptions/>
  <pageMargins left="0.25" right="0" top="0.5" bottom="0" header="0" footer="0"/>
  <pageSetup fitToHeight="1" fitToWidth="1" horizontalDpi="600" verticalDpi="600" orientation="landscape" scale="75"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33.2</v>
      </c>
      <c r="F3" s="166">
        <f>Secrets!$F$115+Timesheet!$G$126+Timesheet!$G$128</f>
        <v>0</v>
      </c>
      <c r="G3" s="166">
        <f>Secrets!$G$115+Timesheet!$H$126+Timesheet!$H$128</f>
        <v>0</v>
      </c>
      <c r="H3" s="166">
        <f>Secrets!$H$115+Timesheet!$I$126+Timesheet!$I$128</f>
        <v>0</v>
      </c>
      <c r="I3" s="166">
        <f>Secrets!$I$115+Timesheet!$J$126+Timesheet!$J$128</f>
        <v>7.4</v>
      </c>
      <c r="J3" s="166">
        <f>Secrets!$J$115+Timesheet!$K$126+Timesheet!$K$128</f>
        <v>24.9</v>
      </c>
      <c r="K3" s="166">
        <f>Secrets!$K$115+Timesheet!$L$126+Timesheet!$L$128</f>
        <v>0</v>
      </c>
      <c r="L3" s="166">
        <f>Secrets!$L$115+Timesheet!$M$126+Timesheet!$M$128</f>
        <v>4</v>
      </c>
      <c r="M3" s="166">
        <f>Secrets!$M$115+Timesheet!$N$126+Timesheet!$N$128</f>
        <v>14.8</v>
      </c>
      <c r="N3" s="166">
        <f>Secrets!$N$115+Timesheet!$O$126+Timesheet!$O$128</f>
        <v>0</v>
      </c>
      <c r="O3" s="166">
        <f>Secrets!$O$115+Timesheet!$P$126+Timesheet!$P$128</f>
        <v>10</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33.2</v>
      </c>
      <c r="F4" s="166">
        <f>Secrets!$F$116+Timesheet!$G$126+Timesheet!$G$129</f>
        <v>0</v>
      </c>
      <c r="G4" s="166">
        <f>Secrets!$G$116+Timesheet!$H$126+Timesheet!$H$129</f>
        <v>0</v>
      </c>
      <c r="H4" s="166">
        <f>Secrets!$H$116+Timesheet!$I$126+Timesheet!$I$129</f>
        <v>0</v>
      </c>
      <c r="I4" s="166">
        <f>Secrets!$I$116+Timesheet!$J$126+Timesheet!$J$129</f>
        <v>7.4</v>
      </c>
      <c r="J4" s="166">
        <f>Secrets!$J$116+Timesheet!$K$126+Timesheet!$K$129</f>
        <v>24.9</v>
      </c>
      <c r="K4" s="166">
        <f>Secrets!$K$116+Timesheet!$L$126+Timesheet!$L$129</f>
        <v>0</v>
      </c>
      <c r="L4" s="166">
        <f>Secrets!$L$116+Timesheet!$M$126+Timesheet!$M$129</f>
        <v>4</v>
      </c>
      <c r="M4" s="166">
        <f>Secrets!$M$116+Timesheet!$N$126+Timesheet!$N$129</f>
        <v>14.8</v>
      </c>
      <c r="N4" s="166">
        <f>Secrets!$N$116+Timesheet!$O$126+Timesheet!$O$129</f>
        <v>0</v>
      </c>
      <c r="O4" s="166">
        <f>Secrets!$O$116+Timesheet!$P$126+Timesheet!$P$129</f>
        <v>10</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0</v>
      </c>
      <c r="J5" s="166">
        <f>Secrets!$J$115</f>
        <v>0</v>
      </c>
      <c r="K5" s="166">
        <f>Secrets!$K$115</f>
        <v>0</v>
      </c>
      <c r="L5" s="166">
        <f>Secrets!$L$115</f>
        <v>0</v>
      </c>
      <c r="M5" s="166">
        <f>Secrets!$M$115</f>
        <v>0</v>
      </c>
      <c r="N5" s="166">
        <f>Secrets!$N$115</f>
        <v>0</v>
      </c>
      <c r="O5" s="166">
        <f>Secrets!$O$115</f>
        <v>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51" t="s">
        <v>90</v>
      </c>
      <c r="C9" s="752"/>
      <c r="D9" s="753" t="s">
        <v>91</v>
      </c>
      <c r="E9" s="752"/>
      <c r="F9" s="753" t="s">
        <v>85</v>
      </c>
      <c r="G9" s="754"/>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63" t="s">
        <v>5</v>
      </c>
      <c r="B34" s="764"/>
      <c r="C34" s="764"/>
      <c r="D34" s="764"/>
      <c r="E34" s="765"/>
      <c r="G34" s="763" t="s">
        <v>5</v>
      </c>
      <c r="H34" s="764"/>
      <c r="I34" s="764"/>
      <c r="J34" s="764"/>
      <c r="K34" s="76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1800 Diagonal Road</v>
      </c>
      <c r="C37" s="757"/>
      <c r="D37" s="757"/>
      <c r="E37" s="758"/>
      <c r="F37" s="593"/>
      <c r="G37" s="533" t="s">
        <v>143</v>
      </c>
      <c r="H37" s="756">
        <f>Header!E15</f>
        <v>0</v>
      </c>
      <c r="I37" s="757"/>
      <c r="J37" s="757"/>
      <c r="K37" s="758"/>
      <c r="T37" s="64"/>
    </row>
    <row r="38" spans="1:20" ht="12.75">
      <c r="A38" s="533"/>
      <c r="B38" s="759" t="str">
        <f>Header!B17</f>
        <v>Suite 210</v>
      </c>
      <c r="C38" s="760"/>
      <c r="D38" s="760"/>
      <c r="E38" s="761"/>
      <c r="F38" s="593"/>
      <c r="G38" s="533"/>
      <c r="H38" s="759">
        <f>Header!E17</f>
        <v>0</v>
      </c>
      <c r="I38" s="760"/>
      <c r="J38" s="760"/>
      <c r="K38" s="761"/>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703-706-0442</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1800 Diagonal Road</v>
      </c>
      <c r="C51" s="757"/>
      <c r="D51" s="757"/>
      <c r="E51" s="758"/>
      <c r="F51" s="593"/>
      <c r="G51" s="533" t="s">
        <v>143</v>
      </c>
      <c r="H51" s="756">
        <f>Header!E15</f>
        <v>0</v>
      </c>
      <c r="I51" s="757"/>
      <c r="J51" s="757"/>
      <c r="K51" s="758"/>
      <c r="T51" s="64"/>
    </row>
    <row r="52" spans="1:20" ht="12.75">
      <c r="A52" s="533"/>
      <c r="B52" s="756" t="str">
        <f>Header!B17</f>
        <v>Suite 210</v>
      </c>
      <c r="C52" s="757"/>
      <c r="D52" s="757"/>
      <c r="E52" s="758"/>
      <c r="F52" s="593"/>
      <c r="G52" s="533"/>
      <c r="H52" s="759">
        <f>Header!E17</f>
        <v>0</v>
      </c>
      <c r="I52" s="760"/>
      <c r="J52" s="760"/>
      <c r="K52" s="761"/>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47"/>
      <c r="C65" s="747"/>
      <c r="D65" s="747"/>
      <c r="E65" s="747"/>
      <c r="F65" s="747"/>
      <c r="G65" s="747"/>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2"/>
      <c r="B90" s="762"/>
      <c r="C90" s="762"/>
      <c r="D90" s="762"/>
      <c r="E90" s="762"/>
      <c r="G90" s="762"/>
      <c r="H90" s="762"/>
      <c r="I90" s="762"/>
      <c r="J90" s="762"/>
      <c r="K90" s="762"/>
    </row>
    <row r="91" spans="1:11" s="198" customFormat="1" ht="12.75" hidden="1">
      <c r="A91" s="263"/>
      <c r="B91" s="749"/>
      <c r="C91" s="749"/>
      <c r="D91" s="749"/>
      <c r="E91" s="749"/>
      <c r="G91" s="263"/>
      <c r="H91" s="749"/>
      <c r="I91" s="749"/>
      <c r="J91" s="749"/>
      <c r="K91" s="749"/>
    </row>
    <row r="92" spans="1:11" s="198" customFormat="1" ht="12.75" hidden="1">
      <c r="A92" s="263"/>
      <c r="B92" s="263"/>
      <c r="C92" s="263"/>
      <c r="D92" s="263"/>
      <c r="E92" s="263"/>
      <c r="G92" s="263"/>
      <c r="H92" s="263"/>
      <c r="I92" s="263"/>
      <c r="J92" s="263"/>
      <c r="K92" s="263"/>
    </row>
    <row r="93" spans="1:11" s="198" customFormat="1" ht="12.75" hidden="1">
      <c r="A93" s="263"/>
      <c r="B93" s="749"/>
      <c r="C93" s="749"/>
      <c r="D93" s="749"/>
      <c r="E93" s="749"/>
      <c r="G93" s="263"/>
      <c r="H93" s="749"/>
      <c r="I93" s="749"/>
      <c r="J93" s="749"/>
      <c r="K93" s="749"/>
    </row>
    <row r="94" spans="1:11" s="198" customFormat="1" ht="12.75" hidden="1">
      <c r="A94" s="263"/>
      <c r="B94" s="755"/>
      <c r="C94" s="755"/>
      <c r="D94" s="755"/>
      <c r="E94" s="755"/>
      <c r="G94" s="263"/>
      <c r="H94" s="755"/>
      <c r="I94" s="755"/>
      <c r="J94" s="755"/>
      <c r="K94" s="755"/>
    </row>
    <row r="95" spans="1:11" s="198" customFormat="1" ht="12.75" hidden="1">
      <c r="A95" s="263"/>
      <c r="B95" s="749"/>
      <c r="C95" s="749"/>
      <c r="D95" s="749"/>
      <c r="E95" s="749"/>
      <c r="G95" s="263"/>
      <c r="H95" s="749"/>
      <c r="I95" s="749"/>
      <c r="J95" s="749"/>
      <c r="K95" s="749"/>
    </row>
    <row r="96" spans="1:11" s="198" customFormat="1" ht="12.75" hidden="1">
      <c r="A96" s="263"/>
      <c r="B96" s="263"/>
      <c r="C96" s="263"/>
      <c r="D96" s="263"/>
      <c r="E96" s="263"/>
      <c r="G96" s="263"/>
      <c r="H96" s="263"/>
      <c r="I96" s="263"/>
      <c r="J96" s="263"/>
      <c r="K96" s="263"/>
    </row>
    <row r="97" spans="1:11" s="198" customFormat="1" ht="12.75" hidden="1">
      <c r="A97" s="263"/>
      <c r="B97" s="749"/>
      <c r="C97" s="749"/>
      <c r="D97" s="749"/>
      <c r="E97" s="749"/>
      <c r="G97" s="263"/>
      <c r="H97" s="749"/>
      <c r="I97" s="749"/>
      <c r="J97" s="749"/>
      <c r="K97" s="749"/>
    </row>
    <row r="98" spans="1:11" s="198" customFormat="1" ht="12.75" hidden="1">
      <c r="A98" s="263"/>
      <c r="B98" s="263"/>
      <c r="C98" s="263"/>
      <c r="D98" s="263"/>
      <c r="E98" s="263"/>
      <c r="G98" s="263"/>
      <c r="H98" s="263"/>
      <c r="I98" s="263"/>
      <c r="J98" s="263"/>
      <c r="K98" s="263"/>
    </row>
    <row r="99" spans="1:11" s="198" customFormat="1" ht="12.75" hidden="1">
      <c r="A99" s="263"/>
      <c r="B99" s="749"/>
      <c r="C99" s="749"/>
      <c r="D99" s="749"/>
      <c r="E99" s="749"/>
      <c r="G99" s="263"/>
      <c r="H99" s="749"/>
      <c r="I99" s="749"/>
      <c r="J99" s="749"/>
      <c r="K99" s="749"/>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49"/>
      <c r="C105" s="749"/>
      <c r="D105" s="749"/>
      <c r="E105" s="749"/>
      <c r="G105" s="263"/>
      <c r="H105" s="749"/>
      <c r="I105" s="749"/>
      <c r="J105" s="749"/>
      <c r="K105" s="749"/>
    </row>
    <row r="106" spans="1:11" s="198" customFormat="1" ht="12.75" hidden="1">
      <c r="A106" s="263"/>
      <c r="B106" s="263"/>
      <c r="C106" s="263"/>
      <c r="D106" s="263"/>
      <c r="E106" s="263"/>
      <c r="G106" s="263"/>
      <c r="H106" s="263"/>
      <c r="I106" s="263"/>
      <c r="J106" s="263"/>
      <c r="K106" s="263"/>
    </row>
    <row r="107" spans="1:11" s="198" customFormat="1" ht="12.75" hidden="1">
      <c r="A107" s="263"/>
      <c r="B107" s="749"/>
      <c r="C107" s="749"/>
      <c r="D107" s="749"/>
      <c r="E107" s="749"/>
      <c r="G107" s="263"/>
      <c r="H107" s="749"/>
      <c r="I107" s="749"/>
      <c r="J107" s="749"/>
      <c r="K107" s="749"/>
    </row>
    <row r="108" spans="1:11" s="198" customFormat="1" ht="12.75" hidden="1">
      <c r="A108" s="263"/>
      <c r="B108" s="755"/>
      <c r="C108" s="755"/>
      <c r="D108" s="755"/>
      <c r="E108" s="755"/>
      <c r="G108" s="263"/>
      <c r="H108" s="755"/>
      <c r="I108" s="755"/>
      <c r="J108" s="755"/>
      <c r="K108" s="755"/>
    </row>
    <row r="109" spans="1:11" s="198" customFormat="1" ht="12.75" hidden="1">
      <c r="A109" s="263"/>
      <c r="B109" s="749"/>
      <c r="C109" s="749"/>
      <c r="D109" s="749"/>
      <c r="E109" s="749"/>
      <c r="G109" s="263"/>
      <c r="H109" s="749"/>
      <c r="I109" s="749"/>
      <c r="J109" s="749"/>
      <c r="K109" s="749"/>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0</v>
      </c>
      <c r="J115" s="166">
        <v>0</v>
      </c>
      <c r="K115" s="166">
        <v>0</v>
      </c>
      <c r="L115" s="166">
        <v>0</v>
      </c>
      <c r="M115" s="166">
        <v>0</v>
      </c>
      <c r="N115" s="166">
        <v>0</v>
      </c>
      <c r="O115" s="642">
        <v>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0</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51" t="s">
        <v>90</v>
      </c>
      <c r="C200" s="752"/>
      <c r="D200" s="753" t="s">
        <v>91</v>
      </c>
      <c r="E200" s="752"/>
      <c r="F200" s="753" t="s">
        <v>85</v>
      </c>
      <c r="G200" s="754"/>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50" t="s">
        <v>87</v>
      </c>
      <c r="C225" s="750"/>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72" s="198" customFormat="1" ht="12.75"/>
    <row r="273" s="198" customFormat="1" ht="12.75"/>
    <row r="274" s="198" customFormat="1" ht="12.75"/>
    <row r="275" spans="2:7" s="198" customFormat="1" ht="12.75">
      <c r="B275" s="747"/>
      <c r="C275" s="747"/>
      <c r="D275" s="747"/>
      <c r="E275" s="747"/>
      <c r="F275" s="747"/>
      <c r="G275" s="747"/>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48"/>
      <c r="C300" s="748"/>
      <c r="D300" s="192"/>
      <c r="E300" s="748"/>
      <c r="F300" s="748"/>
      <c r="K300" s="191"/>
      <c r="L300" s="191"/>
      <c r="M300" s="192"/>
      <c r="N300" s="191"/>
      <c r="O300" s="191"/>
    </row>
    <row r="301" spans="2:15" s="198" customFormat="1" ht="12.75">
      <c r="B301" s="746"/>
      <c r="C301" s="746"/>
      <c r="D301" s="194"/>
      <c r="E301" s="746"/>
      <c r="F301" s="746"/>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46"/>
      <c r="C303" s="746"/>
      <c r="D303" s="194"/>
      <c r="E303" s="746"/>
      <c r="F303" s="746"/>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46"/>
      <c r="C305" s="746"/>
      <c r="D305" s="197"/>
      <c r="E305" s="746"/>
      <c r="F305" s="746"/>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46"/>
      <c r="C307" s="746"/>
      <c r="D307" s="197"/>
      <c r="E307" s="746"/>
      <c r="F307" s="746"/>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46"/>
      <c r="C309" s="746"/>
      <c r="D309" s="194"/>
      <c r="E309" s="746"/>
      <c r="F309" s="746"/>
      <c r="K309" s="746"/>
      <c r="L309" s="746"/>
      <c r="M309" s="194"/>
      <c r="N309" s="193"/>
      <c r="O309" s="193"/>
    </row>
    <row r="310" spans="2:15" s="198" customFormat="1" ht="12.75">
      <c r="B310" s="196"/>
      <c r="C310" s="196"/>
      <c r="D310" s="197"/>
      <c r="E310" s="196"/>
      <c r="F310" s="196"/>
      <c r="K310" s="196"/>
      <c r="L310" s="196"/>
      <c r="M310" s="197"/>
      <c r="N310" s="196"/>
      <c r="O310" s="196"/>
    </row>
    <row r="311" spans="2:15" s="198" customFormat="1" ht="12.75">
      <c r="B311" s="746"/>
      <c r="C311" s="746"/>
      <c r="D311" s="194"/>
      <c r="E311" s="746"/>
      <c r="F311" s="746"/>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c r="B350" s="171"/>
      <c r="C350" s="171"/>
      <c r="D350" s="171"/>
      <c r="E350" s="171"/>
      <c r="F350" s="171"/>
      <c r="G350" s="171"/>
      <c r="H350" s="171"/>
      <c r="I350" s="171"/>
      <c r="J350" s="171"/>
      <c r="K350" s="171"/>
      <c r="L350" s="171"/>
      <c r="M350" s="171"/>
      <c r="N350" s="171"/>
      <c r="O350" s="171"/>
      <c r="P350" s="171"/>
      <c r="Q350" s="171"/>
      <c r="R350" s="171"/>
      <c r="S350" s="171"/>
    </row>
    <row r="351" spans="1:19" ht="12.75">
      <c r="A351" s="173"/>
      <c r="B351" s="171"/>
      <c r="C351" s="171"/>
      <c r="D351" s="171"/>
      <c r="E351" s="171"/>
      <c r="F351" s="171"/>
      <c r="G351" s="171"/>
      <c r="H351" s="171"/>
      <c r="I351" s="171"/>
      <c r="J351" s="171"/>
      <c r="K351" s="171"/>
      <c r="L351" s="171"/>
      <c r="M351" s="171"/>
      <c r="N351" s="171"/>
      <c r="O351" s="171"/>
      <c r="P351" s="171"/>
      <c r="Q351" s="171"/>
      <c r="R351" s="171"/>
      <c r="S351" s="171"/>
    </row>
    <row r="352" spans="1:19" ht="12.75">
      <c r="A352" s="173"/>
      <c r="B352" s="171"/>
      <c r="C352" s="171"/>
      <c r="D352" s="171"/>
      <c r="E352" s="172"/>
      <c r="F352" s="171"/>
      <c r="G352" s="171"/>
      <c r="H352" s="171"/>
      <c r="I352" s="171"/>
      <c r="J352" s="171"/>
      <c r="K352" s="171"/>
      <c r="L352" s="171"/>
      <c r="M352" s="171"/>
      <c r="N352" s="171"/>
      <c r="O352" s="171"/>
      <c r="P352" s="171"/>
      <c r="Q352" s="171"/>
      <c r="R352" s="171"/>
      <c r="S352" s="171"/>
    </row>
    <row r="353" spans="1:19" ht="12.75">
      <c r="A353" s="173"/>
      <c r="B353" s="171"/>
      <c r="C353" s="171"/>
      <c r="D353" s="171"/>
      <c r="E353" s="171"/>
      <c r="F353" s="171"/>
      <c r="G353" s="171"/>
      <c r="H353" s="171"/>
      <c r="I353" s="171"/>
      <c r="J353" s="171"/>
      <c r="K353" s="171"/>
      <c r="L353" s="171"/>
      <c r="M353" s="171"/>
      <c r="N353" s="171"/>
      <c r="O353" s="171"/>
      <c r="P353" s="171"/>
      <c r="Q353" s="171"/>
      <c r="R353" s="171"/>
      <c r="S353" s="171"/>
    </row>
    <row r="354" spans="1:19" ht="12.75">
      <c r="A354" s="173"/>
      <c r="B354" s="171"/>
      <c r="C354" s="171"/>
      <c r="D354" s="171"/>
      <c r="E354" s="171"/>
      <c r="F354" s="171"/>
      <c r="G354" s="171"/>
      <c r="H354" s="171"/>
      <c r="I354" s="171"/>
      <c r="J354" s="171"/>
      <c r="K354" s="171"/>
      <c r="L354" s="171"/>
      <c r="M354" s="171"/>
      <c r="N354" s="171"/>
      <c r="O354" s="171"/>
      <c r="P354" s="171"/>
      <c r="Q354" s="171"/>
      <c r="R354" s="171"/>
      <c r="S354" s="171"/>
    </row>
    <row r="355" spans="1:19" ht="12.75">
      <c r="A355" s="173"/>
      <c r="B355" s="171"/>
      <c r="C355" s="171"/>
      <c r="D355" s="171"/>
      <c r="E355" s="171"/>
      <c r="F355" s="171"/>
      <c r="G355" s="171"/>
      <c r="H355" s="171"/>
      <c r="I355" s="171"/>
      <c r="J355" s="171"/>
      <c r="K355" s="171"/>
      <c r="L355" s="171"/>
      <c r="M355" s="171"/>
      <c r="N355" s="171"/>
      <c r="O355" s="171"/>
      <c r="P355" s="171"/>
      <c r="Q355" s="171"/>
      <c r="R355" s="171"/>
      <c r="S355" s="171"/>
    </row>
    <row r="356" spans="1:19" ht="12.75">
      <c r="A356" s="173"/>
      <c r="B356" s="171"/>
      <c r="C356" s="171"/>
      <c r="D356" s="171"/>
      <c r="E356" s="171"/>
      <c r="F356" s="171"/>
      <c r="G356" s="171"/>
      <c r="H356" s="171"/>
      <c r="I356" s="171"/>
      <c r="J356" s="171"/>
      <c r="K356" s="171"/>
      <c r="L356" s="171"/>
      <c r="M356" s="171"/>
      <c r="N356" s="171"/>
      <c r="O356" s="171"/>
      <c r="P356" s="171"/>
      <c r="Q356" s="171"/>
      <c r="R356" s="171"/>
      <c r="S356" s="171"/>
    </row>
    <row r="357" spans="1:19" ht="12.75">
      <c r="A357" s="173"/>
      <c r="B357" s="171"/>
      <c r="C357" s="171"/>
      <c r="D357" s="171"/>
      <c r="E357" s="171"/>
      <c r="F357" s="171"/>
      <c r="G357" s="171"/>
      <c r="H357" s="171"/>
      <c r="I357" s="171"/>
      <c r="J357" s="171"/>
      <c r="K357" s="171"/>
      <c r="L357" s="171"/>
      <c r="M357" s="171"/>
      <c r="N357" s="171"/>
      <c r="O357" s="171"/>
      <c r="P357" s="171"/>
      <c r="Q357" s="171"/>
      <c r="R357" s="171"/>
      <c r="S357" s="171"/>
    </row>
    <row r="358" spans="1:19" ht="12.75">
      <c r="A358" s="173"/>
      <c r="B358" s="171"/>
      <c r="C358" s="171"/>
      <c r="D358" s="171"/>
      <c r="E358" s="171"/>
      <c r="F358" s="171"/>
      <c r="G358" s="171"/>
      <c r="H358" s="171"/>
      <c r="I358" s="171"/>
      <c r="J358" s="171"/>
      <c r="K358" s="171"/>
      <c r="L358" s="171"/>
      <c r="M358" s="171"/>
      <c r="N358" s="171"/>
      <c r="O358" s="171"/>
      <c r="P358" s="171"/>
      <c r="Q358" s="171"/>
      <c r="R358" s="171"/>
      <c r="S358" s="171"/>
    </row>
    <row r="359" spans="1:19" ht="12.75">
      <c r="A359" s="173"/>
      <c r="B359" s="171"/>
      <c r="C359" s="171"/>
      <c r="D359" s="171"/>
      <c r="E359" s="171"/>
      <c r="F359" s="171"/>
      <c r="G359" s="171"/>
      <c r="H359" s="171"/>
      <c r="I359" s="171"/>
      <c r="J359" s="171"/>
      <c r="K359" s="171"/>
      <c r="L359" s="171"/>
      <c r="M359" s="171"/>
      <c r="N359" s="171"/>
      <c r="O359" s="171"/>
      <c r="P359" s="171"/>
      <c r="Q359" s="171"/>
      <c r="R359" s="171"/>
      <c r="S359" s="171"/>
    </row>
    <row r="360" spans="1:19" ht="12.75">
      <c r="A360" s="173"/>
      <c r="B360" s="171"/>
      <c r="C360" s="171"/>
      <c r="D360" s="171"/>
      <c r="E360" s="171"/>
      <c r="F360" s="171"/>
      <c r="G360" s="171"/>
      <c r="H360" s="171"/>
      <c r="I360" s="171"/>
      <c r="J360" s="171"/>
      <c r="K360" s="171"/>
      <c r="L360" s="171"/>
      <c r="M360" s="171"/>
      <c r="N360" s="171"/>
      <c r="O360" s="171"/>
      <c r="P360" s="171"/>
      <c r="Q360" s="171"/>
      <c r="R360" s="171"/>
      <c r="S360" s="171"/>
    </row>
    <row r="361" spans="1:19" ht="12.75">
      <c r="A361" s="173"/>
      <c r="B361" s="171"/>
      <c r="C361" s="171"/>
      <c r="D361" s="171"/>
      <c r="E361" s="171"/>
      <c r="F361" s="171"/>
      <c r="G361" s="171"/>
      <c r="H361" s="171"/>
      <c r="I361" s="171"/>
      <c r="J361" s="171"/>
      <c r="K361" s="171"/>
      <c r="L361" s="171"/>
      <c r="M361" s="171"/>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B9:C9"/>
    <mergeCell ref="D9:E9"/>
    <mergeCell ref="F9:G9"/>
    <mergeCell ref="B38:E38"/>
    <mergeCell ref="A34:E34"/>
    <mergeCell ref="G34:K34"/>
    <mergeCell ref="B35:E35"/>
    <mergeCell ref="H35:K35"/>
    <mergeCell ref="B37:E37"/>
    <mergeCell ref="H37:K37"/>
    <mergeCell ref="H38:K38"/>
    <mergeCell ref="A90:E90"/>
    <mergeCell ref="G90:K90"/>
    <mergeCell ref="B39:E39"/>
    <mergeCell ref="H39:K39"/>
    <mergeCell ref="B49:E49"/>
    <mergeCell ref="H49:K49"/>
    <mergeCell ref="H41:K41"/>
    <mergeCell ref="B53:E53"/>
    <mergeCell ref="H53:K53"/>
    <mergeCell ref="B41:E41"/>
    <mergeCell ref="B91:E91"/>
    <mergeCell ref="H91:K91"/>
    <mergeCell ref="B43:E43"/>
    <mergeCell ref="H43:K43"/>
    <mergeCell ref="B51:E51"/>
    <mergeCell ref="H51:K51"/>
    <mergeCell ref="B52:E52"/>
    <mergeCell ref="H52:K52"/>
    <mergeCell ref="B65:C65"/>
    <mergeCell ref="D65:E65"/>
    <mergeCell ref="B93:E93"/>
    <mergeCell ref="H93:K93"/>
    <mergeCell ref="F65:G65"/>
    <mergeCell ref="B95:E95"/>
    <mergeCell ref="H95:K95"/>
    <mergeCell ref="B94:E94"/>
    <mergeCell ref="H94:K94"/>
    <mergeCell ref="B108:E108"/>
    <mergeCell ref="H108:K108"/>
    <mergeCell ref="B107:E107"/>
    <mergeCell ref="H107:K107"/>
    <mergeCell ref="B97:E97"/>
    <mergeCell ref="H97:K97"/>
    <mergeCell ref="B105:E105"/>
    <mergeCell ref="H105:K105"/>
    <mergeCell ref="B99:E99"/>
    <mergeCell ref="H99:K99"/>
    <mergeCell ref="B109:E109"/>
    <mergeCell ref="H109:K109"/>
    <mergeCell ref="B225:C225"/>
    <mergeCell ref="B200:C200"/>
    <mergeCell ref="D275:E275"/>
    <mergeCell ref="F275:G275"/>
    <mergeCell ref="D200:E200"/>
    <mergeCell ref="F200:G200"/>
    <mergeCell ref="B311:C311"/>
    <mergeCell ref="E311:F311"/>
    <mergeCell ref="B301:C301"/>
    <mergeCell ref="E301:F301"/>
    <mergeCell ref="B309:C309"/>
    <mergeCell ref="E309:F309"/>
    <mergeCell ref="K309:L309"/>
    <mergeCell ref="B307:C307"/>
    <mergeCell ref="E307:F307"/>
    <mergeCell ref="B275:C275"/>
    <mergeCell ref="B305:C305"/>
    <mergeCell ref="E305:F305"/>
    <mergeCell ref="B303:C303"/>
    <mergeCell ref="E303:F303"/>
    <mergeCell ref="B300:C300"/>
    <mergeCell ref="E300:F30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1">
      <selection activeCell="C8" sqref="C8"/>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2 MEGA CASE (TRIAL AND SENTENCING)</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2" t="s">
        <v>47</v>
      </c>
      <c r="M5" s="703"/>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397</v>
      </c>
      <c r="B7" s="326"/>
      <c r="C7" s="327" t="s">
        <v>412</v>
      </c>
      <c r="D7" s="495">
        <v>150</v>
      </c>
      <c r="E7" s="678">
        <v>150</v>
      </c>
      <c r="F7" s="498">
        <v>40</v>
      </c>
      <c r="G7" s="682">
        <v>40</v>
      </c>
      <c r="H7" s="505">
        <v>12</v>
      </c>
      <c r="I7" s="685">
        <v>12</v>
      </c>
      <c r="J7" s="508">
        <v>1584.5</v>
      </c>
      <c r="K7" s="688">
        <v>1584.5</v>
      </c>
      <c r="L7" s="514">
        <f>IF(A7="","",(D7*F7)+(D7*H7)+J7)</f>
        <v>9384.5</v>
      </c>
      <c r="M7" s="518">
        <f>IF(A7="","",(E7*G7)+(E7*I7)+K7)</f>
        <v>9384.5</v>
      </c>
      <c r="N7" s="143"/>
      <c r="AF7" s="769"/>
      <c r="AG7" s="769"/>
      <c r="AH7" s="769"/>
    </row>
    <row r="8" spans="1:13" s="142" customFormat="1" ht="19.5" customHeight="1">
      <c r="A8" s="325"/>
      <c r="B8" s="328"/>
      <c r="C8" s="329"/>
      <c r="D8" s="496"/>
      <c r="E8" s="679"/>
      <c r="F8" s="499"/>
      <c r="G8" s="683"/>
      <c r="H8" s="506"/>
      <c r="I8" s="686"/>
      <c r="J8" s="509"/>
      <c r="K8" s="689"/>
      <c r="L8" s="514">
        <f aca="true" t="shared" si="0" ref="L8:L36">IF(A8="","",(D8*F8)+(D8*H8)+J8)</f>
      </c>
      <c r="M8" s="518">
        <f aca="true" t="shared" si="1" ref="M8:M36">IF(A8="","",(E8*G8)+(E8*I8)+K8)</f>
      </c>
    </row>
    <row r="9" spans="1:32" s="142" customFormat="1" ht="19.5" customHeight="1">
      <c r="A9" s="331"/>
      <c r="B9" s="328"/>
      <c r="C9" s="329"/>
      <c r="D9" s="496"/>
      <c r="E9" s="679"/>
      <c r="F9" s="499"/>
      <c r="G9" s="683"/>
      <c r="H9" s="506"/>
      <c r="I9" s="686"/>
      <c r="J9" s="509"/>
      <c r="K9" s="689"/>
      <c r="L9" s="514">
        <f t="shared" si="0"/>
      </c>
      <c r="M9" s="518">
        <f t="shared" si="1"/>
      </c>
      <c r="O9" s="144"/>
      <c r="AF9" s="1"/>
    </row>
    <row r="10" spans="1:32" s="142" customFormat="1" ht="19.5" customHeight="1">
      <c r="A10" s="331"/>
      <c r="B10" s="328"/>
      <c r="C10" s="329"/>
      <c r="D10" s="496"/>
      <c r="E10" s="679"/>
      <c r="F10" s="499"/>
      <c r="G10" s="683"/>
      <c r="H10" s="506"/>
      <c r="I10" s="686"/>
      <c r="J10" s="509"/>
      <c r="K10" s="689"/>
      <c r="L10" s="514">
        <f t="shared" si="0"/>
      </c>
      <c r="M10" s="518">
        <f t="shared" si="1"/>
      </c>
      <c r="AF10" s="145"/>
    </row>
    <row r="11" spans="1:32" s="142" customFormat="1" ht="19.5" customHeight="1">
      <c r="A11" s="331"/>
      <c r="B11" s="328"/>
      <c r="C11" s="329"/>
      <c r="D11" s="496"/>
      <c r="E11" s="679"/>
      <c r="F11" s="499"/>
      <c r="G11" s="683"/>
      <c r="H11" s="506"/>
      <c r="I11" s="686"/>
      <c r="J11" s="509"/>
      <c r="K11" s="689"/>
      <c r="L11" s="514">
        <f t="shared" si="0"/>
      </c>
      <c r="M11" s="518">
        <f t="shared" si="1"/>
      </c>
      <c r="AF11" s="145"/>
    </row>
    <row r="12" spans="1:32" s="142" customFormat="1" ht="19.5" customHeight="1">
      <c r="A12" s="331"/>
      <c r="B12" s="328"/>
      <c r="C12" s="329"/>
      <c r="D12" s="496"/>
      <c r="E12" s="679"/>
      <c r="F12" s="499"/>
      <c r="G12" s="683"/>
      <c r="H12" s="506"/>
      <c r="I12" s="686"/>
      <c r="J12" s="509"/>
      <c r="K12" s="689"/>
      <c r="L12" s="514">
        <f t="shared" si="0"/>
      </c>
      <c r="M12" s="518">
        <f t="shared" si="1"/>
      </c>
      <c r="AF12" s="145"/>
    </row>
    <row r="13" spans="1:32" s="142" customFormat="1" ht="19.5" customHeight="1">
      <c r="A13" s="331"/>
      <c r="B13" s="328"/>
      <c r="C13" s="329"/>
      <c r="D13" s="496"/>
      <c r="E13" s="679"/>
      <c r="F13" s="499"/>
      <c r="G13" s="683"/>
      <c r="H13" s="506"/>
      <c r="I13" s="686"/>
      <c r="J13" s="509"/>
      <c r="K13" s="689"/>
      <c r="L13" s="514">
        <f t="shared" si="0"/>
      </c>
      <c r="M13" s="518">
        <f t="shared" si="1"/>
      </c>
      <c r="AF13" s="145"/>
    </row>
    <row r="14" spans="1:32" s="142" customFormat="1" ht="19.5" customHeight="1">
      <c r="A14" s="331"/>
      <c r="B14" s="328"/>
      <c r="C14" s="329"/>
      <c r="D14" s="496"/>
      <c r="E14" s="679"/>
      <c r="F14" s="499"/>
      <c r="G14" s="683"/>
      <c r="H14" s="506"/>
      <c r="I14" s="686"/>
      <c r="J14" s="509"/>
      <c r="K14" s="689"/>
      <c r="L14" s="514">
        <f t="shared" si="0"/>
      </c>
      <c r="M14" s="518">
        <f t="shared" si="1"/>
      </c>
      <c r="AF14" s="145"/>
    </row>
    <row r="15" spans="1:32" s="142" customFormat="1" ht="19.5" customHeight="1">
      <c r="A15" s="331"/>
      <c r="B15" s="328"/>
      <c r="C15" s="329"/>
      <c r="D15" s="496"/>
      <c r="E15" s="679"/>
      <c r="F15" s="499"/>
      <c r="G15" s="683"/>
      <c r="H15" s="506"/>
      <c r="I15" s="686"/>
      <c r="J15" s="509"/>
      <c r="K15" s="689"/>
      <c r="L15" s="514">
        <f t="shared" si="0"/>
      </c>
      <c r="M15" s="518">
        <f t="shared" si="1"/>
      </c>
      <c r="AF15" s="145"/>
    </row>
    <row r="16" spans="1:32" s="142" customFormat="1" ht="19.5" customHeight="1">
      <c r="A16" s="331"/>
      <c r="B16" s="328"/>
      <c r="C16" s="329"/>
      <c r="D16" s="496"/>
      <c r="E16" s="679"/>
      <c r="F16" s="499"/>
      <c r="G16" s="683"/>
      <c r="H16" s="506"/>
      <c r="I16" s="686"/>
      <c r="J16" s="509"/>
      <c r="K16" s="689"/>
      <c r="L16" s="514">
        <f t="shared" si="0"/>
      </c>
      <c r="M16" s="518">
        <f t="shared" si="1"/>
      </c>
      <c r="AF16" s="145"/>
    </row>
    <row r="17" spans="1:32" s="142" customFormat="1" ht="19.5" customHeight="1">
      <c r="A17" s="331"/>
      <c r="B17" s="328"/>
      <c r="C17" s="329"/>
      <c r="D17" s="496"/>
      <c r="E17" s="679"/>
      <c r="F17" s="499"/>
      <c r="G17" s="683"/>
      <c r="H17" s="506"/>
      <c r="I17" s="686"/>
      <c r="J17" s="509"/>
      <c r="K17" s="689"/>
      <c r="L17" s="514">
        <f t="shared" si="0"/>
      </c>
      <c r="M17" s="518">
        <f t="shared" si="1"/>
      </c>
      <c r="AF17" s="145"/>
    </row>
    <row r="18" spans="1:32" s="142" customFormat="1" ht="19.5" customHeight="1">
      <c r="A18" s="331"/>
      <c r="B18" s="328"/>
      <c r="C18" s="329"/>
      <c r="D18" s="496"/>
      <c r="E18" s="679"/>
      <c r="F18" s="499"/>
      <c r="G18" s="683"/>
      <c r="H18" s="506"/>
      <c r="I18" s="686"/>
      <c r="J18" s="509"/>
      <c r="K18" s="689"/>
      <c r="L18" s="514">
        <f t="shared" si="0"/>
      </c>
      <c r="M18" s="518">
        <f t="shared" si="1"/>
      </c>
      <c r="AF18" s="145"/>
    </row>
    <row r="19" spans="1:32" s="142" customFormat="1" ht="19.5" customHeight="1">
      <c r="A19" s="331"/>
      <c r="B19" s="328"/>
      <c r="C19" s="329"/>
      <c r="D19" s="496"/>
      <c r="E19" s="679"/>
      <c r="F19" s="499"/>
      <c r="G19" s="683"/>
      <c r="H19" s="506"/>
      <c r="I19" s="686"/>
      <c r="J19" s="509"/>
      <c r="K19" s="689"/>
      <c r="L19" s="514">
        <f t="shared" si="0"/>
      </c>
      <c r="M19" s="518">
        <f t="shared" si="1"/>
      </c>
      <c r="AF19" s="145"/>
    </row>
    <row r="20" spans="1:32" s="142" customFormat="1" ht="19.5" customHeight="1">
      <c r="A20" s="331"/>
      <c r="B20" s="328"/>
      <c r="C20" s="329"/>
      <c r="D20" s="496"/>
      <c r="E20" s="679"/>
      <c r="F20" s="499"/>
      <c r="G20" s="683"/>
      <c r="H20" s="506"/>
      <c r="I20" s="686"/>
      <c r="J20" s="509"/>
      <c r="K20" s="689"/>
      <c r="L20" s="514">
        <f t="shared" si="0"/>
      </c>
      <c r="M20" s="518">
        <f t="shared" si="1"/>
      </c>
      <c r="AF20" s="145"/>
    </row>
    <row r="21" spans="1:32" s="142" customFormat="1" ht="19.5" customHeight="1">
      <c r="A21" s="331"/>
      <c r="B21" s="328"/>
      <c r="C21" s="329"/>
      <c r="D21" s="496"/>
      <c r="E21" s="679"/>
      <c r="F21" s="499"/>
      <c r="G21" s="683"/>
      <c r="H21" s="506"/>
      <c r="I21" s="686"/>
      <c r="J21" s="509"/>
      <c r="K21" s="689"/>
      <c r="L21" s="514">
        <f t="shared" si="0"/>
      </c>
      <c r="M21" s="518">
        <f t="shared" si="1"/>
      </c>
      <c r="AF21" s="145"/>
    </row>
    <row r="22" spans="1:32" s="142" customFormat="1" ht="19.5" customHeight="1" hidden="1">
      <c r="A22" s="331"/>
      <c r="B22" s="328"/>
      <c r="C22" s="329"/>
      <c r="D22" s="330"/>
      <c r="E22" s="680"/>
      <c r="F22" s="500"/>
      <c r="G22" s="683"/>
      <c r="H22" s="506"/>
      <c r="I22" s="686"/>
      <c r="J22" s="509"/>
      <c r="K22" s="689"/>
      <c r="L22" s="514">
        <f t="shared" si="0"/>
      </c>
      <c r="M22" s="518">
        <f t="shared" si="1"/>
      </c>
      <c r="AF22" s="145"/>
    </row>
    <row r="23" spans="1:32" s="142" customFormat="1" ht="19.5" customHeight="1" hidden="1">
      <c r="A23" s="331"/>
      <c r="B23" s="328"/>
      <c r="C23" s="329"/>
      <c r="D23" s="330"/>
      <c r="E23" s="680"/>
      <c r="F23" s="501"/>
      <c r="G23" s="683"/>
      <c r="H23" s="506"/>
      <c r="I23" s="686"/>
      <c r="J23" s="509"/>
      <c r="K23" s="689"/>
      <c r="L23" s="514">
        <f t="shared" si="0"/>
      </c>
      <c r="M23" s="518">
        <f t="shared" si="1"/>
      </c>
      <c r="AF23" s="145"/>
    </row>
    <row r="24" spans="1:32" s="142" customFormat="1" ht="19.5" customHeight="1" hidden="1">
      <c r="A24" s="331"/>
      <c r="B24" s="328"/>
      <c r="C24" s="329"/>
      <c r="D24" s="330"/>
      <c r="E24" s="680"/>
      <c r="F24" s="501"/>
      <c r="G24" s="683"/>
      <c r="H24" s="506"/>
      <c r="I24" s="686"/>
      <c r="J24" s="509"/>
      <c r="K24" s="689"/>
      <c r="L24" s="514">
        <f t="shared" si="0"/>
      </c>
      <c r="M24" s="518">
        <f t="shared" si="1"/>
      </c>
      <c r="AF24" s="145"/>
    </row>
    <row r="25" spans="1:32" s="142" customFormat="1" ht="19.5" customHeight="1" hidden="1">
      <c r="A25" s="331"/>
      <c r="B25" s="328"/>
      <c r="C25" s="329"/>
      <c r="D25" s="330"/>
      <c r="E25" s="680"/>
      <c r="F25" s="501"/>
      <c r="G25" s="683"/>
      <c r="H25" s="506"/>
      <c r="I25" s="686"/>
      <c r="J25" s="509"/>
      <c r="K25" s="689"/>
      <c r="L25" s="514">
        <f t="shared" si="0"/>
      </c>
      <c r="M25" s="518">
        <f t="shared" si="1"/>
      </c>
      <c r="AF25" s="145"/>
    </row>
    <row r="26" spans="1:32" s="142" customFormat="1" ht="19.5" customHeight="1" hidden="1">
      <c r="A26" s="331"/>
      <c r="B26" s="328"/>
      <c r="C26" s="329"/>
      <c r="D26" s="330"/>
      <c r="E26" s="680"/>
      <c r="F26" s="501"/>
      <c r="G26" s="683"/>
      <c r="H26" s="506"/>
      <c r="I26" s="686"/>
      <c r="J26" s="509"/>
      <c r="K26" s="689"/>
      <c r="L26" s="514">
        <f t="shared" si="0"/>
      </c>
      <c r="M26" s="518">
        <f t="shared" si="1"/>
      </c>
      <c r="AF26" s="145"/>
    </row>
    <row r="27" spans="1:32" s="142" customFormat="1" ht="19.5" customHeight="1" hidden="1">
      <c r="A27" s="331"/>
      <c r="B27" s="328"/>
      <c r="C27" s="329"/>
      <c r="D27" s="330"/>
      <c r="E27" s="680"/>
      <c r="F27" s="501"/>
      <c r="G27" s="683"/>
      <c r="H27" s="506"/>
      <c r="I27" s="686"/>
      <c r="J27" s="509"/>
      <c r="K27" s="689"/>
      <c r="L27" s="514">
        <f t="shared" si="0"/>
      </c>
      <c r="M27" s="518">
        <f t="shared" si="1"/>
      </c>
      <c r="AF27" s="145"/>
    </row>
    <row r="28" spans="1:32" s="142" customFormat="1" ht="19.5" customHeight="1" hidden="1">
      <c r="A28" s="331"/>
      <c r="B28" s="328"/>
      <c r="C28" s="329"/>
      <c r="D28" s="330"/>
      <c r="E28" s="680"/>
      <c r="F28" s="501"/>
      <c r="G28" s="683"/>
      <c r="H28" s="506"/>
      <c r="I28" s="686"/>
      <c r="J28" s="509"/>
      <c r="K28" s="689"/>
      <c r="L28" s="514">
        <f t="shared" si="0"/>
      </c>
      <c r="M28" s="518">
        <f t="shared" si="1"/>
      </c>
      <c r="AF28" s="145"/>
    </row>
    <row r="29" spans="1:32" s="142" customFormat="1" ht="19.5" customHeight="1" hidden="1">
      <c r="A29" s="331"/>
      <c r="B29" s="328"/>
      <c r="C29" s="329"/>
      <c r="D29" s="330"/>
      <c r="E29" s="680"/>
      <c r="F29" s="501"/>
      <c r="G29" s="683"/>
      <c r="H29" s="506"/>
      <c r="I29" s="686"/>
      <c r="J29" s="509"/>
      <c r="K29" s="689"/>
      <c r="L29" s="514">
        <f t="shared" si="0"/>
      </c>
      <c r="M29" s="518">
        <f t="shared" si="1"/>
      </c>
      <c r="AF29" s="145"/>
    </row>
    <row r="30" spans="1:32" s="142" customFormat="1" ht="19.5" customHeight="1" hidden="1">
      <c r="A30" s="331"/>
      <c r="B30" s="328"/>
      <c r="C30" s="329"/>
      <c r="D30" s="330"/>
      <c r="E30" s="680"/>
      <c r="F30" s="501"/>
      <c r="G30" s="683"/>
      <c r="H30" s="506"/>
      <c r="I30" s="686"/>
      <c r="J30" s="509"/>
      <c r="K30" s="689"/>
      <c r="L30" s="514">
        <f t="shared" si="0"/>
      </c>
      <c r="M30" s="518">
        <f t="shared" si="1"/>
      </c>
      <c r="AF30" s="145"/>
    </row>
    <row r="31" spans="1:32" s="142" customFormat="1" ht="19.5" customHeight="1" hidden="1">
      <c r="A31" s="331"/>
      <c r="B31" s="328"/>
      <c r="C31" s="329"/>
      <c r="D31" s="330"/>
      <c r="E31" s="680"/>
      <c r="F31" s="501"/>
      <c r="G31" s="683"/>
      <c r="H31" s="506"/>
      <c r="I31" s="686"/>
      <c r="J31" s="509"/>
      <c r="K31" s="689"/>
      <c r="L31" s="514">
        <f t="shared" si="0"/>
      </c>
      <c r="M31" s="518">
        <f t="shared" si="1"/>
      </c>
      <c r="AF31" s="1"/>
    </row>
    <row r="32" spans="1:32" s="142" customFormat="1" ht="19.5" customHeight="1" hidden="1">
      <c r="A32" s="331"/>
      <c r="B32" s="328"/>
      <c r="C32" s="329"/>
      <c r="D32" s="330"/>
      <c r="E32" s="680"/>
      <c r="F32" s="501"/>
      <c r="G32" s="683"/>
      <c r="H32" s="506"/>
      <c r="I32" s="686"/>
      <c r="J32" s="509"/>
      <c r="K32" s="689"/>
      <c r="L32" s="514">
        <f t="shared" si="0"/>
      </c>
      <c r="M32" s="518">
        <f t="shared" si="1"/>
      </c>
      <c r="AF32" s="1"/>
    </row>
    <row r="33" spans="1:32" s="142" customFormat="1" ht="19.5" customHeight="1" hidden="1">
      <c r="A33" s="331"/>
      <c r="B33" s="328"/>
      <c r="C33" s="329"/>
      <c r="D33" s="330"/>
      <c r="E33" s="680"/>
      <c r="F33" s="501"/>
      <c r="G33" s="683"/>
      <c r="H33" s="506"/>
      <c r="I33" s="686"/>
      <c r="J33" s="509"/>
      <c r="K33" s="689"/>
      <c r="L33" s="514">
        <f t="shared" si="0"/>
      </c>
      <c r="M33" s="518">
        <f t="shared" si="1"/>
      </c>
      <c r="AF33" s="1"/>
    </row>
    <row r="34" spans="1:32" s="142" customFormat="1" ht="19.5" customHeight="1" hidden="1">
      <c r="A34" s="331"/>
      <c r="B34" s="328"/>
      <c r="C34" s="329"/>
      <c r="D34" s="330" t="s">
        <v>208</v>
      </c>
      <c r="E34" s="680"/>
      <c r="F34" s="501" t="s">
        <v>208</v>
      </c>
      <c r="G34" s="683"/>
      <c r="H34" s="506" t="s">
        <v>208</v>
      </c>
      <c r="I34" s="686"/>
      <c r="J34" s="509" t="s">
        <v>208</v>
      </c>
      <c r="K34" s="689"/>
      <c r="L34" s="514">
        <f t="shared" si="0"/>
      </c>
      <c r="M34" s="518">
        <f t="shared" si="1"/>
      </c>
      <c r="AF34" s="145"/>
    </row>
    <row r="35" spans="1:32" s="142" customFormat="1" ht="19.5" customHeight="1" hidden="1">
      <c r="A35" s="331"/>
      <c r="B35" s="328"/>
      <c r="C35" s="329"/>
      <c r="D35" s="330"/>
      <c r="E35" s="680"/>
      <c r="F35" s="501"/>
      <c r="G35" s="683"/>
      <c r="H35" s="506"/>
      <c r="I35" s="686"/>
      <c r="J35" s="509"/>
      <c r="K35" s="689"/>
      <c r="L35" s="514">
        <f t="shared" si="0"/>
      </c>
      <c r="M35" s="518">
        <f t="shared" si="1"/>
      </c>
      <c r="AF35" s="1"/>
    </row>
    <row r="36" spans="1:32" s="142" customFormat="1" ht="19.5" customHeight="1" hidden="1" thickBot="1">
      <c r="A36" s="332"/>
      <c r="B36" s="333"/>
      <c r="C36" s="334"/>
      <c r="D36" s="335"/>
      <c r="E36" s="681"/>
      <c r="F36" s="502"/>
      <c r="G36" s="684"/>
      <c r="H36" s="507"/>
      <c r="I36" s="687"/>
      <c r="J36" s="510"/>
      <c r="K36" s="690"/>
      <c r="L36" s="515">
        <f t="shared" si="0"/>
      </c>
      <c r="M36" s="519">
        <f t="shared" si="1"/>
      </c>
      <c r="AF36" s="145"/>
    </row>
    <row r="37" spans="1:32" ht="18" customHeight="1" thickBot="1">
      <c r="A37" s="1" t="s">
        <v>46</v>
      </c>
      <c r="D37" s="237"/>
      <c r="E37" s="236"/>
      <c r="F37" s="503">
        <f aca="true" t="shared" si="2" ref="F37:M37">SUM(F7:F36)</f>
        <v>40</v>
      </c>
      <c r="G37" s="504">
        <f t="shared" si="2"/>
        <v>40</v>
      </c>
      <c r="H37" s="503">
        <f t="shared" si="2"/>
        <v>12</v>
      </c>
      <c r="I37" s="504">
        <f t="shared" si="2"/>
        <v>12</v>
      </c>
      <c r="J37" s="511">
        <f t="shared" si="2"/>
        <v>1584.5</v>
      </c>
      <c r="K37" s="512">
        <f t="shared" si="2"/>
        <v>1584.5</v>
      </c>
      <c r="L37" s="516">
        <f t="shared" si="2"/>
        <v>9384.5</v>
      </c>
      <c r="M37" s="520">
        <f t="shared" si="2"/>
        <v>9384.5</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9"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80" zoomScaleNormal="80" zoomScalePageLayoutView="0" workbookViewId="0" topLeftCell="A1">
      <pane ySplit="12" topLeftCell="A24" activePane="bottomLeft" state="frozen"/>
      <selection pane="topLeft" activeCell="A1" sqref="A1"/>
      <selection pane="bottomLeft" activeCell="P3" sqref="P3"/>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6"/>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v>40547</v>
      </c>
      <c r="D6" s="554" t="s">
        <v>372</v>
      </c>
      <c r="E6" s="557">
        <f>IF(Header!C32="","",Header!C32)</f>
        <v>40561</v>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84</v>
      </c>
      <c r="G8" s="619">
        <f>'Time Budget'!$C$16</f>
        <v>12</v>
      </c>
      <c r="H8" s="619">
        <f>'Time Budget'!$C$17</f>
        <v>0</v>
      </c>
      <c r="I8" s="619">
        <f>'Time Budget'!$C$18</f>
        <v>0</v>
      </c>
      <c r="J8" s="619">
        <f>'Time Budget'!$C$19</f>
        <v>12</v>
      </c>
      <c r="K8" s="619">
        <f>'Time Budget'!$C$20</f>
        <v>40</v>
      </c>
      <c r="L8" s="619">
        <f>'Time Budget'!$C$21</f>
        <v>0</v>
      </c>
      <c r="M8" s="619">
        <f>'Time Budget'!$C$22</f>
        <v>6</v>
      </c>
      <c r="N8" s="619">
        <f>'Time Budget'!$C$23</f>
        <v>6</v>
      </c>
      <c r="O8" s="619">
        <f>'Time Budget'!$C$24</f>
        <v>0</v>
      </c>
      <c r="P8" s="620">
        <f>'Travel Budget'!F26</f>
        <v>14</v>
      </c>
      <c r="Q8" s="621">
        <f>SUM(C8:P8)</f>
        <v>174</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33.2</v>
      </c>
      <c r="G9" s="619">
        <f>Secrets!$F$115+Timesheet!$G$126+Timesheet!$G$128</f>
        <v>0</v>
      </c>
      <c r="H9" s="619">
        <f>Secrets!$G$115+Timesheet!$H$126+Timesheet!$H$128</f>
        <v>0</v>
      </c>
      <c r="I9" s="619">
        <f>Secrets!$H$115+Timesheet!$I$126+Timesheet!$I$128</f>
        <v>0</v>
      </c>
      <c r="J9" s="619">
        <f>Secrets!$I$115+Timesheet!$J$126+Timesheet!$J$128</f>
        <v>7.4</v>
      </c>
      <c r="K9" s="619">
        <f>Secrets!$J$115+Timesheet!$K$126+Timesheet!$K$128</f>
        <v>24.9</v>
      </c>
      <c r="L9" s="619">
        <f>Secrets!$K$115+Timesheet!$L$126+Timesheet!$L$128</f>
        <v>0</v>
      </c>
      <c r="M9" s="619">
        <f>Secrets!$L$115+Timesheet!$M$126+Timesheet!$M$128</f>
        <v>4</v>
      </c>
      <c r="N9" s="619">
        <f>Secrets!$M$115+Timesheet!$N$126+Timesheet!$N$128</f>
        <v>14.8</v>
      </c>
      <c r="O9" s="619">
        <f>Secrets!$N$115+Timesheet!$O$126+Timesheet!$O$128</f>
        <v>0</v>
      </c>
      <c r="P9" s="620">
        <f>Secrets!$O$115+Timesheet!$P$126+Timesheet!$P$128</f>
        <v>10</v>
      </c>
      <c r="Q9" s="622">
        <f>SUM(C9:P9)</f>
        <v>94.3</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v>
      </c>
      <c r="F12" s="627">
        <f t="shared" si="0"/>
        <v>50.8</v>
      </c>
      <c r="G12" s="627">
        <f t="shared" si="0"/>
        <v>12</v>
      </c>
      <c r="H12" s="627">
        <f t="shared" si="0"/>
        <v>0</v>
      </c>
      <c r="I12" s="627">
        <f t="shared" si="0"/>
        <v>0</v>
      </c>
      <c r="J12" s="627">
        <f t="shared" si="0"/>
        <v>4.6</v>
      </c>
      <c r="K12" s="627">
        <f t="shared" si="0"/>
        <v>15.1</v>
      </c>
      <c r="L12" s="627">
        <f>L8+L10-L9-L11</f>
        <v>0</v>
      </c>
      <c r="M12" s="627">
        <f t="shared" si="0"/>
        <v>2</v>
      </c>
      <c r="N12" s="627">
        <f t="shared" si="0"/>
        <v>-8.8</v>
      </c>
      <c r="O12" s="627">
        <f t="shared" si="0"/>
        <v>0</v>
      </c>
      <c r="P12" s="627">
        <f t="shared" si="0"/>
        <v>4</v>
      </c>
      <c r="Q12" s="628">
        <f>Q8+Q10-Q9-Q11</f>
        <v>79.7</v>
      </c>
      <c r="R12" s="7"/>
      <c r="AH12" s="226"/>
      <c r="AI12" s="226"/>
      <c r="AJ12" s="226"/>
      <c r="AK12" s="226"/>
      <c r="AL12" s="226"/>
      <c r="AM12" s="226"/>
      <c r="AN12" s="226"/>
      <c r="AO12" s="226"/>
      <c r="AP12" s="226"/>
      <c r="AQ12" s="226"/>
    </row>
    <row r="13" spans="1:43" ht="12.75">
      <c r="A13" s="340">
        <v>40547</v>
      </c>
      <c r="B13" s="559" t="s">
        <v>398</v>
      </c>
      <c r="C13" s="629"/>
      <c r="D13" s="629"/>
      <c r="E13" s="629"/>
      <c r="F13" s="629">
        <v>4</v>
      </c>
      <c r="G13" s="629"/>
      <c r="H13" s="629"/>
      <c r="I13" s="629"/>
      <c r="J13" s="629"/>
      <c r="K13" s="629">
        <v>3.3</v>
      </c>
      <c r="L13" s="630"/>
      <c r="M13" s="630"/>
      <c r="N13" s="630"/>
      <c r="O13" s="630"/>
      <c r="P13" s="630">
        <v>1</v>
      </c>
      <c r="Q13" s="631">
        <f>SUM(C13:P13)</f>
        <v>8.3</v>
      </c>
      <c r="AH13" s="226"/>
      <c r="AI13" s="226"/>
      <c r="AJ13" s="226"/>
      <c r="AK13" s="226"/>
      <c r="AL13" s="226"/>
      <c r="AM13" s="226"/>
      <c r="AN13" s="226"/>
      <c r="AO13" s="226"/>
      <c r="AP13" s="226"/>
      <c r="AQ13" s="226"/>
    </row>
    <row r="14" spans="1:43" ht="12.75">
      <c r="A14" s="340">
        <v>40548</v>
      </c>
      <c r="B14" s="559" t="s">
        <v>398</v>
      </c>
      <c r="C14" s="632"/>
      <c r="D14" s="632"/>
      <c r="E14" s="632"/>
      <c r="F14" s="632">
        <v>4</v>
      </c>
      <c r="G14" s="632"/>
      <c r="H14" s="632"/>
      <c r="I14" s="632"/>
      <c r="J14" s="632"/>
      <c r="K14" s="632"/>
      <c r="L14" s="633"/>
      <c r="M14" s="633"/>
      <c r="N14" s="633">
        <v>5.6</v>
      </c>
      <c r="O14" s="633"/>
      <c r="P14" s="633">
        <v>1</v>
      </c>
      <c r="Q14" s="634">
        <f>SUM(C14:P14)</f>
        <v>10.6</v>
      </c>
      <c r="AH14" s="198"/>
      <c r="AI14" s="198"/>
      <c r="AJ14" s="198"/>
      <c r="AK14" s="198"/>
      <c r="AL14" s="198"/>
      <c r="AM14" s="198"/>
      <c r="AN14" s="198"/>
      <c r="AO14" s="198"/>
      <c r="AP14" s="198"/>
      <c r="AQ14" s="198"/>
    </row>
    <row r="15" spans="1:17" ht="12.75">
      <c r="A15" s="340">
        <v>40549</v>
      </c>
      <c r="B15" s="559" t="s">
        <v>398</v>
      </c>
      <c r="C15" s="632"/>
      <c r="D15" s="632"/>
      <c r="E15" s="632"/>
      <c r="F15" s="632">
        <v>5</v>
      </c>
      <c r="G15" s="632"/>
      <c r="H15" s="632"/>
      <c r="I15" s="632"/>
      <c r="J15" s="632"/>
      <c r="K15" s="632">
        <v>4</v>
      </c>
      <c r="L15" s="633"/>
      <c r="M15" s="633"/>
      <c r="N15" s="633">
        <v>0.4</v>
      </c>
      <c r="O15" s="633"/>
      <c r="P15" s="633">
        <v>1</v>
      </c>
      <c r="Q15" s="634">
        <f aca="true" t="shared" si="1" ref="Q15:Q22">SUM(C15:P15)</f>
        <v>10.4</v>
      </c>
    </row>
    <row r="16" spans="1:17" ht="12.75">
      <c r="A16" s="340">
        <v>40550</v>
      </c>
      <c r="B16" s="559" t="s">
        <v>398</v>
      </c>
      <c r="C16" s="632"/>
      <c r="D16" s="632"/>
      <c r="E16" s="632"/>
      <c r="F16" s="632">
        <v>4</v>
      </c>
      <c r="G16" s="632"/>
      <c r="H16" s="632"/>
      <c r="I16" s="632"/>
      <c r="J16" s="632"/>
      <c r="K16" s="632">
        <v>4</v>
      </c>
      <c r="L16" s="633"/>
      <c r="M16" s="633"/>
      <c r="N16" s="633"/>
      <c r="O16" s="633"/>
      <c r="P16" s="633">
        <v>1</v>
      </c>
      <c r="Q16" s="634">
        <f t="shared" si="1"/>
        <v>9</v>
      </c>
    </row>
    <row r="17" spans="1:43" ht="12.75">
      <c r="A17" s="340">
        <v>40551</v>
      </c>
      <c r="B17" s="559" t="s">
        <v>399</v>
      </c>
      <c r="C17" s="632"/>
      <c r="D17" s="632"/>
      <c r="E17" s="632"/>
      <c r="F17" s="635"/>
      <c r="G17" s="632"/>
      <c r="H17" s="632"/>
      <c r="I17" s="632"/>
      <c r="J17" s="632"/>
      <c r="K17" s="632">
        <v>2.8</v>
      </c>
      <c r="L17" s="633"/>
      <c r="M17" s="633"/>
      <c r="N17" s="633"/>
      <c r="O17" s="633"/>
      <c r="P17" s="633"/>
      <c r="Q17" s="634">
        <f t="shared" si="1"/>
        <v>2.8</v>
      </c>
      <c r="AH17" s="100"/>
      <c r="AI17" s="100"/>
      <c r="AJ17" s="100"/>
      <c r="AK17" s="100"/>
      <c r="AL17" s="100"/>
      <c r="AM17" s="100"/>
      <c r="AN17" s="100"/>
      <c r="AO17" s="100"/>
      <c r="AP17" s="100"/>
      <c r="AQ17" s="100"/>
    </row>
    <row r="18" spans="1:17" ht="12.75">
      <c r="A18" s="341">
        <v>40552</v>
      </c>
      <c r="B18" s="560" t="s">
        <v>400</v>
      </c>
      <c r="C18" s="632"/>
      <c r="D18" s="632"/>
      <c r="E18" s="632"/>
      <c r="F18" s="632"/>
      <c r="G18" s="632"/>
      <c r="H18" s="632"/>
      <c r="I18" s="632"/>
      <c r="J18" s="632">
        <v>3.7</v>
      </c>
      <c r="K18" s="632"/>
      <c r="L18" s="633"/>
      <c r="M18" s="633"/>
      <c r="N18" s="633"/>
      <c r="O18" s="633"/>
      <c r="P18" s="633"/>
      <c r="Q18" s="634">
        <f t="shared" si="1"/>
        <v>3.7</v>
      </c>
    </row>
    <row r="19" spans="1:17" ht="12.75">
      <c r="A19" s="341">
        <v>40553</v>
      </c>
      <c r="B19" s="560" t="s">
        <v>398</v>
      </c>
      <c r="C19" s="632"/>
      <c r="D19" s="632"/>
      <c r="E19" s="632"/>
      <c r="F19" s="632">
        <v>4.4</v>
      </c>
      <c r="G19" s="632"/>
      <c r="H19" s="632"/>
      <c r="I19" s="632"/>
      <c r="J19" s="632"/>
      <c r="K19" s="632">
        <v>2.9</v>
      </c>
      <c r="L19" s="633"/>
      <c r="M19" s="633"/>
      <c r="N19" s="633"/>
      <c r="O19" s="633"/>
      <c r="P19" s="633">
        <v>1</v>
      </c>
      <c r="Q19" s="634">
        <f t="shared" si="1"/>
        <v>8.3</v>
      </c>
    </row>
    <row r="20" spans="1:17" ht="12.75">
      <c r="A20" s="341">
        <v>40554</v>
      </c>
      <c r="B20" s="560" t="s">
        <v>398</v>
      </c>
      <c r="C20" s="632"/>
      <c r="D20" s="632"/>
      <c r="E20" s="632"/>
      <c r="F20" s="632">
        <v>4</v>
      </c>
      <c r="G20" s="632"/>
      <c r="H20" s="632"/>
      <c r="I20" s="632"/>
      <c r="J20" s="632"/>
      <c r="K20" s="632"/>
      <c r="L20" s="633"/>
      <c r="M20" s="633"/>
      <c r="N20" s="633">
        <v>7</v>
      </c>
      <c r="O20" s="633"/>
      <c r="P20" s="633">
        <v>1</v>
      </c>
      <c r="Q20" s="634">
        <f t="shared" si="1"/>
        <v>12</v>
      </c>
    </row>
    <row r="21" spans="1:17" ht="12.75">
      <c r="A21" s="341">
        <v>40555</v>
      </c>
      <c r="B21" s="560" t="s">
        <v>398</v>
      </c>
      <c r="C21" s="632"/>
      <c r="D21" s="632"/>
      <c r="E21" s="632"/>
      <c r="F21" s="632">
        <v>4</v>
      </c>
      <c r="G21" s="632"/>
      <c r="H21" s="632"/>
      <c r="I21" s="632"/>
      <c r="J21" s="632"/>
      <c r="K21" s="632">
        <v>4.6</v>
      </c>
      <c r="L21" s="633"/>
      <c r="M21" s="633">
        <v>4</v>
      </c>
      <c r="N21" s="633"/>
      <c r="O21" s="633"/>
      <c r="P21" s="633">
        <v>1</v>
      </c>
      <c r="Q21" s="634">
        <f t="shared" si="1"/>
        <v>13.6</v>
      </c>
    </row>
    <row r="22" spans="1:17" ht="25.5">
      <c r="A22" s="341">
        <v>40556</v>
      </c>
      <c r="B22" s="560" t="s">
        <v>404</v>
      </c>
      <c r="C22" s="632"/>
      <c r="D22" s="632"/>
      <c r="E22" s="632"/>
      <c r="F22" s="632">
        <v>3.5</v>
      </c>
      <c r="G22" s="632"/>
      <c r="H22" s="632"/>
      <c r="I22" s="632"/>
      <c r="J22" s="632"/>
      <c r="K22" s="632">
        <v>0.5</v>
      </c>
      <c r="L22" s="633"/>
      <c r="M22" s="633"/>
      <c r="N22" s="633">
        <v>1.8</v>
      </c>
      <c r="O22" s="633"/>
      <c r="P22" s="633">
        <v>1</v>
      </c>
      <c r="Q22" s="634">
        <f t="shared" si="1"/>
        <v>6.8</v>
      </c>
    </row>
    <row r="23" spans="1:17" ht="25.5">
      <c r="A23" s="341">
        <v>40557</v>
      </c>
      <c r="B23" s="560" t="s">
        <v>401</v>
      </c>
      <c r="C23" s="636"/>
      <c r="D23" s="636"/>
      <c r="E23" s="636"/>
      <c r="F23" s="636">
        <v>0.3</v>
      </c>
      <c r="G23" s="636"/>
      <c r="H23" s="636"/>
      <c r="I23" s="636"/>
      <c r="J23" s="636">
        <v>3.7</v>
      </c>
      <c r="K23" s="636"/>
      <c r="L23" s="637"/>
      <c r="M23" s="637"/>
      <c r="N23" s="637"/>
      <c r="O23" s="637"/>
      <c r="P23" s="637">
        <v>1</v>
      </c>
      <c r="Q23" s="638">
        <f>SUM(C23:P23)</f>
        <v>5</v>
      </c>
    </row>
    <row r="24" spans="1:17" ht="25.5">
      <c r="A24" s="341">
        <v>40561</v>
      </c>
      <c r="B24" s="560" t="s">
        <v>402</v>
      </c>
      <c r="C24" s="636"/>
      <c r="D24" s="636"/>
      <c r="E24" s="636"/>
      <c r="F24" s="636"/>
      <c r="G24" s="636"/>
      <c r="H24" s="636"/>
      <c r="I24" s="636"/>
      <c r="J24" s="636"/>
      <c r="K24" s="636">
        <v>2.8</v>
      </c>
      <c r="L24" s="637"/>
      <c r="M24" s="637"/>
      <c r="N24" s="637"/>
      <c r="O24" s="637"/>
      <c r="P24" s="637">
        <v>1</v>
      </c>
      <c r="Q24" s="638">
        <f>SUM(C24:P24)</f>
        <v>3.8</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c r="A26" s="341"/>
      <c r="B26" s="560"/>
      <c r="C26" s="632"/>
      <c r="D26" s="632"/>
      <c r="E26" s="632"/>
      <c r="F26" s="632"/>
      <c r="G26" s="632"/>
      <c r="H26" s="632"/>
      <c r="I26" s="632"/>
      <c r="J26" s="632"/>
      <c r="K26" s="632"/>
      <c r="L26" s="633"/>
      <c r="M26" s="633"/>
      <c r="N26" s="633"/>
      <c r="O26" s="633"/>
      <c r="P26" s="633"/>
      <c r="Q26" s="634">
        <f>SUM(C26:P26)</f>
        <v>0</v>
      </c>
    </row>
    <row r="27" spans="1:17" ht="12.75">
      <c r="A27" s="341"/>
      <c r="B27" s="560"/>
      <c r="C27" s="632"/>
      <c r="D27" s="632"/>
      <c r="E27" s="632"/>
      <c r="F27" s="632"/>
      <c r="G27" s="632"/>
      <c r="H27" s="632"/>
      <c r="I27" s="632"/>
      <c r="J27" s="632"/>
      <c r="K27" s="632"/>
      <c r="L27" s="633"/>
      <c r="M27" s="633"/>
      <c r="N27" s="633"/>
      <c r="O27" s="633"/>
      <c r="P27" s="633"/>
      <c r="Q27" s="634">
        <f>SUM(C27:P27)</f>
        <v>0</v>
      </c>
    </row>
    <row r="28" spans="1:17" ht="12.75">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c r="A29" s="341"/>
      <c r="B29" s="560"/>
      <c r="C29" s="632"/>
      <c r="D29" s="632"/>
      <c r="E29" s="632"/>
      <c r="F29" s="632"/>
      <c r="G29" s="632"/>
      <c r="H29" s="632"/>
      <c r="I29" s="632"/>
      <c r="J29" s="632"/>
      <c r="K29" s="632"/>
      <c r="L29" s="633"/>
      <c r="M29" s="633"/>
      <c r="N29" s="633"/>
      <c r="O29" s="633"/>
      <c r="P29" s="633"/>
      <c r="Q29" s="634">
        <f t="shared" si="2"/>
        <v>0</v>
      </c>
    </row>
    <row r="30" spans="1:17" ht="12.75">
      <c r="A30" s="341"/>
      <c r="B30" s="560"/>
      <c r="C30" s="632"/>
      <c r="D30" s="632"/>
      <c r="E30" s="632"/>
      <c r="F30" s="632"/>
      <c r="G30" s="632"/>
      <c r="H30" s="632"/>
      <c r="I30" s="632"/>
      <c r="J30" s="632"/>
      <c r="K30" s="632"/>
      <c r="L30" s="633"/>
      <c r="M30" s="633"/>
      <c r="N30" s="633"/>
      <c r="O30" s="633"/>
      <c r="P30" s="633"/>
      <c r="Q30" s="634">
        <f t="shared" si="2"/>
        <v>0</v>
      </c>
    </row>
    <row r="31" spans="1:17" ht="12.75">
      <c r="A31" s="341"/>
      <c r="B31" s="560"/>
      <c r="C31" s="632"/>
      <c r="D31" s="632"/>
      <c r="E31" s="632"/>
      <c r="F31" s="632"/>
      <c r="G31" s="632"/>
      <c r="H31" s="632"/>
      <c r="I31" s="632"/>
      <c r="J31" s="632"/>
      <c r="K31" s="632"/>
      <c r="L31" s="633"/>
      <c r="M31" s="633"/>
      <c r="N31" s="633"/>
      <c r="O31" s="633"/>
      <c r="P31" s="633"/>
      <c r="Q31" s="634">
        <f t="shared" si="2"/>
        <v>0</v>
      </c>
    </row>
    <row r="32" spans="1:17" ht="12.75">
      <c r="A32" s="341"/>
      <c r="B32" s="560"/>
      <c r="C32" s="632"/>
      <c r="D32" s="632"/>
      <c r="E32" s="632"/>
      <c r="F32" s="632"/>
      <c r="G32" s="632"/>
      <c r="H32" s="632"/>
      <c r="I32" s="632"/>
      <c r="J32" s="632"/>
      <c r="K32" s="632"/>
      <c r="L32" s="633"/>
      <c r="M32" s="633"/>
      <c r="N32" s="633"/>
      <c r="O32" s="633"/>
      <c r="P32" s="633"/>
      <c r="Q32" s="634">
        <f t="shared" si="2"/>
        <v>0</v>
      </c>
    </row>
    <row r="33" spans="1:17" ht="12.75">
      <c r="A33" s="341"/>
      <c r="B33" s="560"/>
      <c r="C33" s="632"/>
      <c r="D33" s="632"/>
      <c r="E33" s="632"/>
      <c r="F33" s="632"/>
      <c r="G33" s="632"/>
      <c r="H33" s="632"/>
      <c r="I33" s="632"/>
      <c r="J33" s="632"/>
      <c r="K33" s="632"/>
      <c r="L33" s="633"/>
      <c r="M33" s="633"/>
      <c r="N33" s="633"/>
      <c r="O33" s="633"/>
      <c r="P33" s="633"/>
      <c r="Q33" s="634">
        <f t="shared" si="2"/>
        <v>0</v>
      </c>
    </row>
    <row r="34" spans="1:17" ht="12.75">
      <c r="A34" s="341"/>
      <c r="B34" s="560"/>
      <c r="C34" s="632"/>
      <c r="D34" s="632"/>
      <c r="E34" s="632"/>
      <c r="F34" s="632"/>
      <c r="G34" s="632"/>
      <c r="H34" s="632"/>
      <c r="I34" s="632"/>
      <c r="J34" s="632"/>
      <c r="K34" s="632"/>
      <c r="L34" s="633"/>
      <c r="M34" s="633"/>
      <c r="N34" s="633"/>
      <c r="O34" s="633"/>
      <c r="P34" s="633"/>
      <c r="Q34" s="634">
        <f t="shared" si="2"/>
        <v>0</v>
      </c>
    </row>
    <row r="35" spans="1:17" ht="12.75">
      <c r="A35" s="341"/>
      <c r="B35" s="560"/>
      <c r="C35" s="632"/>
      <c r="D35" s="632"/>
      <c r="E35" s="632"/>
      <c r="F35" s="632"/>
      <c r="G35" s="632"/>
      <c r="H35" s="632"/>
      <c r="I35" s="632"/>
      <c r="J35" s="632"/>
      <c r="K35" s="632"/>
      <c r="L35" s="633"/>
      <c r="M35" s="633"/>
      <c r="N35" s="633"/>
      <c r="O35" s="633"/>
      <c r="P35" s="633"/>
      <c r="Q35" s="634">
        <f t="shared" si="2"/>
        <v>0</v>
      </c>
    </row>
    <row r="36" spans="1:17" ht="12.75">
      <c r="A36" s="341"/>
      <c r="B36" s="560"/>
      <c r="C36" s="632"/>
      <c r="D36" s="632"/>
      <c r="E36" s="632"/>
      <c r="F36" s="632"/>
      <c r="G36" s="632"/>
      <c r="H36" s="632"/>
      <c r="I36" s="632"/>
      <c r="J36" s="632"/>
      <c r="K36" s="632"/>
      <c r="L36" s="633"/>
      <c r="M36" s="633"/>
      <c r="N36" s="633"/>
      <c r="O36" s="633"/>
      <c r="P36" s="633"/>
      <c r="Q36" s="634">
        <f t="shared" si="2"/>
        <v>0</v>
      </c>
    </row>
    <row r="37" spans="1:17" ht="12.75">
      <c r="A37" s="341"/>
      <c r="B37" s="560"/>
      <c r="C37" s="632"/>
      <c r="D37" s="632"/>
      <c r="E37" s="632"/>
      <c r="F37" s="632"/>
      <c r="G37" s="632"/>
      <c r="H37" s="632"/>
      <c r="I37" s="632"/>
      <c r="J37" s="632"/>
      <c r="K37" s="632"/>
      <c r="L37" s="633"/>
      <c r="M37" s="633"/>
      <c r="N37" s="633"/>
      <c r="O37" s="633"/>
      <c r="P37" s="633"/>
      <c r="Q37" s="634">
        <f t="shared" si="2"/>
        <v>0</v>
      </c>
    </row>
    <row r="38" spans="1:17" ht="12.75">
      <c r="A38" s="341"/>
      <c r="B38" s="560"/>
      <c r="C38" s="632"/>
      <c r="D38" s="632"/>
      <c r="E38" s="632"/>
      <c r="F38" s="632"/>
      <c r="G38" s="632"/>
      <c r="H38" s="632"/>
      <c r="I38" s="632"/>
      <c r="J38" s="632"/>
      <c r="K38" s="632"/>
      <c r="L38" s="633"/>
      <c r="M38" s="633"/>
      <c r="N38" s="633"/>
      <c r="O38" s="633"/>
      <c r="P38" s="633"/>
      <c r="Q38" s="634">
        <f t="shared" si="2"/>
        <v>0</v>
      </c>
    </row>
    <row r="39" spans="1:17" ht="12.75">
      <c r="A39" s="341"/>
      <c r="B39" s="560"/>
      <c r="C39" s="632"/>
      <c r="D39" s="632"/>
      <c r="E39" s="632"/>
      <c r="F39" s="632"/>
      <c r="G39" s="632"/>
      <c r="H39" s="632"/>
      <c r="I39" s="632"/>
      <c r="J39" s="632"/>
      <c r="K39" s="632"/>
      <c r="L39" s="633"/>
      <c r="M39" s="633"/>
      <c r="N39" s="633"/>
      <c r="O39" s="633"/>
      <c r="P39" s="633"/>
      <c r="Q39" s="634">
        <f t="shared" si="2"/>
        <v>0</v>
      </c>
    </row>
    <row r="40" spans="1:17" ht="12.75">
      <c r="A40" s="341"/>
      <c r="B40" s="560"/>
      <c r="C40" s="632"/>
      <c r="D40" s="632"/>
      <c r="E40" s="632"/>
      <c r="F40" s="632"/>
      <c r="G40" s="632"/>
      <c r="H40" s="632"/>
      <c r="I40" s="632"/>
      <c r="J40" s="632"/>
      <c r="K40" s="632"/>
      <c r="L40" s="633"/>
      <c r="M40" s="633"/>
      <c r="N40" s="633"/>
      <c r="O40" s="633"/>
      <c r="P40" s="633"/>
      <c r="Q40" s="634">
        <f t="shared" si="2"/>
        <v>0</v>
      </c>
    </row>
    <row r="41" spans="1:17" ht="12.75">
      <c r="A41" s="341"/>
      <c r="B41" s="560"/>
      <c r="C41" s="632"/>
      <c r="D41" s="632"/>
      <c r="E41" s="632"/>
      <c r="F41" s="632"/>
      <c r="G41" s="632"/>
      <c r="H41" s="632"/>
      <c r="I41" s="632"/>
      <c r="J41" s="632"/>
      <c r="K41" s="632"/>
      <c r="L41" s="633"/>
      <c r="M41" s="633"/>
      <c r="N41" s="633"/>
      <c r="O41" s="633"/>
      <c r="P41" s="633"/>
      <c r="Q41" s="634">
        <f t="shared" si="2"/>
        <v>0</v>
      </c>
    </row>
    <row r="42" spans="1:17" ht="12.75">
      <c r="A42" s="341"/>
      <c r="B42" s="560"/>
      <c r="C42" s="632"/>
      <c r="D42" s="632"/>
      <c r="E42" s="632"/>
      <c r="F42" s="632"/>
      <c r="G42" s="632"/>
      <c r="H42" s="632"/>
      <c r="I42" s="632"/>
      <c r="J42" s="632"/>
      <c r="K42" s="632"/>
      <c r="L42" s="633"/>
      <c r="M42" s="633"/>
      <c r="N42" s="633"/>
      <c r="O42" s="633"/>
      <c r="P42" s="633"/>
      <c r="Q42" s="634">
        <f t="shared" si="2"/>
        <v>0</v>
      </c>
    </row>
    <row r="43" spans="1:17" ht="12.75">
      <c r="A43" s="341"/>
      <c r="B43" s="560"/>
      <c r="C43" s="632"/>
      <c r="D43" s="632"/>
      <c r="E43" s="632"/>
      <c r="F43" s="632"/>
      <c r="G43" s="632"/>
      <c r="H43" s="632"/>
      <c r="I43" s="632"/>
      <c r="J43" s="632"/>
      <c r="K43" s="632"/>
      <c r="L43" s="633"/>
      <c r="M43" s="633"/>
      <c r="N43" s="633"/>
      <c r="O43" s="633"/>
      <c r="P43" s="633"/>
      <c r="Q43" s="634">
        <f t="shared" si="2"/>
        <v>0</v>
      </c>
    </row>
    <row r="44" spans="1:17" ht="12.75">
      <c r="A44" s="341"/>
      <c r="B44" s="560"/>
      <c r="C44" s="632"/>
      <c r="D44" s="632"/>
      <c r="E44" s="632"/>
      <c r="F44" s="632"/>
      <c r="G44" s="632"/>
      <c r="H44" s="632"/>
      <c r="I44" s="632"/>
      <c r="J44" s="632"/>
      <c r="K44" s="632"/>
      <c r="L44" s="633"/>
      <c r="M44" s="633"/>
      <c r="N44" s="633"/>
      <c r="O44" s="633"/>
      <c r="P44" s="633"/>
      <c r="Q44" s="634">
        <f t="shared" si="2"/>
        <v>0</v>
      </c>
    </row>
    <row r="45" spans="1:17" ht="12.75">
      <c r="A45" s="341"/>
      <c r="B45" s="560"/>
      <c r="C45" s="632"/>
      <c r="D45" s="632"/>
      <c r="E45" s="632"/>
      <c r="F45" s="632"/>
      <c r="G45" s="632"/>
      <c r="H45" s="632"/>
      <c r="I45" s="632"/>
      <c r="J45" s="632"/>
      <c r="K45" s="632"/>
      <c r="L45" s="633"/>
      <c r="M45" s="633"/>
      <c r="N45" s="633"/>
      <c r="O45" s="633"/>
      <c r="P45" s="633"/>
      <c r="Q45" s="634">
        <f t="shared" si="2"/>
        <v>0</v>
      </c>
    </row>
    <row r="46" spans="1:17" ht="12.75">
      <c r="A46" s="341"/>
      <c r="B46" s="560"/>
      <c r="C46" s="632"/>
      <c r="D46" s="632"/>
      <c r="E46" s="632"/>
      <c r="F46" s="632"/>
      <c r="G46" s="632"/>
      <c r="H46" s="632"/>
      <c r="I46" s="632"/>
      <c r="J46" s="632"/>
      <c r="K46" s="632"/>
      <c r="L46" s="633"/>
      <c r="M46" s="633"/>
      <c r="N46" s="633"/>
      <c r="O46" s="633"/>
      <c r="P46" s="633"/>
      <c r="Q46" s="634">
        <f t="shared" si="2"/>
        <v>0</v>
      </c>
    </row>
    <row r="47" spans="1:17" ht="12.75">
      <c r="A47" s="341"/>
      <c r="B47" s="560"/>
      <c r="C47" s="632"/>
      <c r="D47" s="632"/>
      <c r="E47" s="632"/>
      <c r="F47" s="632"/>
      <c r="G47" s="632"/>
      <c r="H47" s="632"/>
      <c r="I47" s="632"/>
      <c r="J47" s="632"/>
      <c r="K47" s="632"/>
      <c r="L47" s="633"/>
      <c r="M47" s="633"/>
      <c r="N47" s="633"/>
      <c r="O47" s="633"/>
      <c r="P47" s="633"/>
      <c r="Q47" s="634">
        <f t="shared" si="2"/>
        <v>0</v>
      </c>
    </row>
    <row r="48" spans="1:17" ht="12.75">
      <c r="A48" s="341"/>
      <c r="B48" s="560"/>
      <c r="C48" s="632"/>
      <c r="D48" s="632"/>
      <c r="E48" s="632"/>
      <c r="F48" s="632"/>
      <c r="G48" s="632"/>
      <c r="H48" s="632"/>
      <c r="I48" s="632"/>
      <c r="J48" s="632"/>
      <c r="K48" s="632"/>
      <c r="L48" s="633"/>
      <c r="M48" s="633"/>
      <c r="N48" s="633"/>
      <c r="O48" s="633"/>
      <c r="P48" s="633"/>
      <c r="Q48" s="634">
        <f t="shared" si="2"/>
        <v>0</v>
      </c>
    </row>
    <row r="49" spans="1:17" ht="12.75">
      <c r="A49" s="341"/>
      <c r="B49" s="560"/>
      <c r="C49" s="632"/>
      <c r="D49" s="632"/>
      <c r="E49" s="632"/>
      <c r="F49" s="632"/>
      <c r="G49" s="632"/>
      <c r="H49" s="632"/>
      <c r="I49" s="632"/>
      <c r="J49" s="632"/>
      <c r="K49" s="632"/>
      <c r="L49" s="633"/>
      <c r="M49" s="633"/>
      <c r="N49" s="633"/>
      <c r="O49" s="633"/>
      <c r="P49" s="633"/>
      <c r="Q49" s="634">
        <f t="shared" si="2"/>
        <v>0</v>
      </c>
    </row>
    <row r="50" spans="1:17" ht="12.75">
      <c r="A50" s="341"/>
      <c r="B50" s="560"/>
      <c r="C50" s="632"/>
      <c r="D50" s="632"/>
      <c r="E50" s="632"/>
      <c r="F50" s="632"/>
      <c r="G50" s="632"/>
      <c r="H50" s="632"/>
      <c r="I50" s="632"/>
      <c r="J50" s="632"/>
      <c r="K50" s="632"/>
      <c r="L50" s="633"/>
      <c r="M50" s="633"/>
      <c r="N50" s="633"/>
      <c r="O50" s="633"/>
      <c r="P50" s="633"/>
      <c r="Q50" s="634">
        <f t="shared" si="2"/>
        <v>0</v>
      </c>
    </row>
    <row r="51" spans="1:17" ht="12.75">
      <c r="A51" s="341"/>
      <c r="B51" s="560"/>
      <c r="C51" s="632"/>
      <c r="D51" s="632"/>
      <c r="E51" s="632"/>
      <c r="F51" s="632"/>
      <c r="G51" s="632"/>
      <c r="H51" s="632"/>
      <c r="I51" s="632"/>
      <c r="J51" s="632"/>
      <c r="K51" s="632"/>
      <c r="L51" s="633"/>
      <c r="M51" s="633"/>
      <c r="N51" s="633"/>
      <c r="O51" s="633"/>
      <c r="P51" s="633"/>
      <c r="Q51" s="634">
        <f t="shared" si="2"/>
        <v>0</v>
      </c>
    </row>
    <row r="52" spans="1:17" ht="12.75">
      <c r="A52" s="341"/>
      <c r="B52" s="560"/>
      <c r="C52" s="632"/>
      <c r="D52" s="632"/>
      <c r="E52" s="632"/>
      <c r="F52" s="632"/>
      <c r="G52" s="632"/>
      <c r="H52" s="632"/>
      <c r="I52" s="632"/>
      <c r="J52" s="632"/>
      <c r="K52" s="632"/>
      <c r="L52" s="633"/>
      <c r="M52" s="633"/>
      <c r="N52" s="633"/>
      <c r="O52" s="633"/>
      <c r="P52" s="633"/>
      <c r="Q52" s="634">
        <f t="shared" si="2"/>
        <v>0</v>
      </c>
    </row>
    <row r="53" spans="1:17" ht="12.75">
      <c r="A53" s="341"/>
      <c r="B53" s="560"/>
      <c r="C53" s="632"/>
      <c r="D53" s="632"/>
      <c r="E53" s="632"/>
      <c r="F53" s="632"/>
      <c r="G53" s="632"/>
      <c r="H53" s="632"/>
      <c r="I53" s="632"/>
      <c r="J53" s="632"/>
      <c r="K53" s="632"/>
      <c r="L53" s="633"/>
      <c r="M53" s="633"/>
      <c r="N53" s="633"/>
      <c r="O53" s="633"/>
      <c r="P53" s="633"/>
      <c r="Q53" s="634">
        <f t="shared" si="2"/>
        <v>0</v>
      </c>
    </row>
    <row r="54" spans="1:17" ht="12.75">
      <c r="A54" s="341"/>
      <c r="B54" s="560"/>
      <c r="C54" s="632"/>
      <c r="D54" s="632"/>
      <c r="E54" s="632"/>
      <c r="F54" s="632"/>
      <c r="G54" s="632"/>
      <c r="H54" s="632"/>
      <c r="I54" s="632"/>
      <c r="J54" s="632"/>
      <c r="K54" s="632"/>
      <c r="L54" s="633"/>
      <c r="M54" s="633"/>
      <c r="N54" s="633"/>
      <c r="O54" s="633"/>
      <c r="P54" s="633"/>
      <c r="Q54" s="634">
        <f t="shared" si="2"/>
        <v>0</v>
      </c>
    </row>
    <row r="55" spans="1:17" ht="12.75">
      <c r="A55" s="341"/>
      <c r="B55" s="560"/>
      <c r="C55" s="632"/>
      <c r="D55" s="632"/>
      <c r="E55" s="632"/>
      <c r="F55" s="632"/>
      <c r="G55" s="632"/>
      <c r="H55" s="632"/>
      <c r="I55" s="632"/>
      <c r="J55" s="632"/>
      <c r="K55" s="632"/>
      <c r="L55" s="633"/>
      <c r="M55" s="633"/>
      <c r="N55" s="633"/>
      <c r="O55" s="633"/>
      <c r="P55" s="633"/>
      <c r="Q55" s="634">
        <f t="shared" si="2"/>
        <v>0</v>
      </c>
    </row>
    <row r="56" spans="1:17" ht="12.75">
      <c r="A56" s="341"/>
      <c r="B56" s="560"/>
      <c r="C56" s="632"/>
      <c r="D56" s="632"/>
      <c r="E56" s="632"/>
      <c r="F56" s="632"/>
      <c r="G56" s="632"/>
      <c r="H56" s="632"/>
      <c r="I56" s="632"/>
      <c r="J56" s="632"/>
      <c r="K56" s="632"/>
      <c r="L56" s="633"/>
      <c r="M56" s="633"/>
      <c r="N56" s="633"/>
      <c r="O56" s="633"/>
      <c r="P56" s="633"/>
      <c r="Q56" s="634">
        <f t="shared" si="2"/>
        <v>0</v>
      </c>
    </row>
    <row r="57" spans="1:17" ht="12.75">
      <c r="A57" s="341"/>
      <c r="B57" s="560"/>
      <c r="C57" s="632"/>
      <c r="D57" s="632"/>
      <c r="E57" s="632"/>
      <c r="F57" s="632"/>
      <c r="G57" s="632"/>
      <c r="H57" s="632"/>
      <c r="I57" s="632"/>
      <c r="J57" s="632"/>
      <c r="K57" s="632"/>
      <c r="L57" s="633"/>
      <c r="M57" s="633"/>
      <c r="N57" s="633"/>
      <c r="O57" s="633"/>
      <c r="P57" s="633"/>
      <c r="Q57" s="634">
        <f t="shared" si="2"/>
        <v>0</v>
      </c>
    </row>
    <row r="58" spans="1:17" ht="12.75">
      <c r="A58" s="341"/>
      <c r="B58" s="560"/>
      <c r="C58" s="632"/>
      <c r="D58" s="632"/>
      <c r="E58" s="632"/>
      <c r="F58" s="632"/>
      <c r="G58" s="632"/>
      <c r="H58" s="632"/>
      <c r="I58" s="632"/>
      <c r="J58" s="632"/>
      <c r="K58" s="632"/>
      <c r="L58" s="633"/>
      <c r="M58" s="633"/>
      <c r="N58" s="633"/>
      <c r="O58" s="633"/>
      <c r="P58" s="633"/>
      <c r="Q58" s="634">
        <f t="shared" si="2"/>
        <v>0</v>
      </c>
    </row>
    <row r="59" spans="1:17" ht="12.75">
      <c r="A59" s="341"/>
      <c r="B59" s="560"/>
      <c r="C59" s="632"/>
      <c r="D59" s="632"/>
      <c r="E59" s="632"/>
      <c r="F59" s="632"/>
      <c r="G59" s="632"/>
      <c r="H59" s="632"/>
      <c r="I59" s="632"/>
      <c r="J59" s="632"/>
      <c r="K59" s="632"/>
      <c r="L59" s="633"/>
      <c r="M59" s="633"/>
      <c r="N59" s="633"/>
      <c r="O59" s="633"/>
      <c r="P59" s="633"/>
      <c r="Q59" s="634">
        <f t="shared" si="2"/>
        <v>0</v>
      </c>
    </row>
    <row r="60" spans="1:17" ht="12.75">
      <c r="A60" s="341"/>
      <c r="B60" s="560"/>
      <c r="C60" s="632"/>
      <c r="D60" s="632"/>
      <c r="E60" s="632"/>
      <c r="F60" s="632"/>
      <c r="G60" s="632"/>
      <c r="H60" s="632"/>
      <c r="I60" s="632"/>
      <c r="J60" s="632"/>
      <c r="K60" s="632"/>
      <c r="L60" s="633"/>
      <c r="M60" s="633"/>
      <c r="N60" s="633"/>
      <c r="O60" s="633"/>
      <c r="P60" s="633"/>
      <c r="Q60" s="634">
        <f t="shared" si="2"/>
        <v>0</v>
      </c>
    </row>
    <row r="61" spans="1:17" ht="12.75">
      <c r="A61" s="341"/>
      <c r="B61" s="560"/>
      <c r="C61" s="632"/>
      <c r="D61" s="632"/>
      <c r="E61" s="632"/>
      <c r="F61" s="632"/>
      <c r="G61" s="632"/>
      <c r="H61" s="632"/>
      <c r="I61" s="632"/>
      <c r="J61" s="632"/>
      <c r="K61" s="632"/>
      <c r="L61" s="633"/>
      <c r="M61" s="633"/>
      <c r="N61" s="633"/>
      <c r="O61" s="633"/>
      <c r="P61" s="633"/>
      <c r="Q61" s="634">
        <f t="shared" si="2"/>
        <v>0</v>
      </c>
    </row>
    <row r="62" spans="1:17" ht="12.75">
      <c r="A62" s="341"/>
      <c r="B62" s="560"/>
      <c r="C62" s="632"/>
      <c r="D62" s="632"/>
      <c r="E62" s="632"/>
      <c r="F62" s="632"/>
      <c r="G62" s="632"/>
      <c r="H62" s="632"/>
      <c r="I62" s="632"/>
      <c r="J62" s="632"/>
      <c r="K62" s="632"/>
      <c r="L62" s="633"/>
      <c r="M62" s="633"/>
      <c r="N62" s="633"/>
      <c r="O62" s="633"/>
      <c r="P62" s="633"/>
      <c r="Q62" s="634">
        <f t="shared" si="2"/>
        <v>0</v>
      </c>
    </row>
    <row r="63" spans="1:17" ht="12.75">
      <c r="A63" s="341"/>
      <c r="B63" s="560"/>
      <c r="C63" s="632"/>
      <c r="D63" s="632"/>
      <c r="E63" s="632"/>
      <c r="F63" s="632"/>
      <c r="G63" s="632"/>
      <c r="H63" s="632"/>
      <c r="I63" s="632"/>
      <c r="J63" s="632"/>
      <c r="K63" s="632"/>
      <c r="L63" s="633"/>
      <c r="M63" s="633"/>
      <c r="N63" s="633"/>
      <c r="O63" s="633"/>
      <c r="P63" s="633"/>
      <c r="Q63" s="634">
        <f t="shared" si="2"/>
        <v>0</v>
      </c>
    </row>
    <row r="64" spans="1:17" ht="12.75">
      <c r="A64" s="341"/>
      <c r="B64" s="560"/>
      <c r="C64" s="632"/>
      <c r="D64" s="632"/>
      <c r="E64" s="632"/>
      <c r="F64" s="632"/>
      <c r="G64" s="632"/>
      <c r="H64" s="632"/>
      <c r="I64" s="632"/>
      <c r="J64" s="632"/>
      <c r="K64" s="632"/>
      <c r="L64" s="633"/>
      <c r="M64" s="633"/>
      <c r="N64" s="633"/>
      <c r="O64" s="633"/>
      <c r="P64" s="633"/>
      <c r="Q64" s="634">
        <f t="shared" si="2"/>
        <v>0</v>
      </c>
    </row>
    <row r="65" spans="1:17" ht="12.75">
      <c r="A65" s="341"/>
      <c r="B65" s="560"/>
      <c r="C65" s="632"/>
      <c r="D65" s="632"/>
      <c r="E65" s="632"/>
      <c r="F65" s="632"/>
      <c r="G65" s="632"/>
      <c r="H65" s="632"/>
      <c r="I65" s="632"/>
      <c r="J65" s="632"/>
      <c r="K65" s="632"/>
      <c r="L65" s="633"/>
      <c r="M65" s="633"/>
      <c r="N65" s="633"/>
      <c r="O65" s="633"/>
      <c r="P65" s="633"/>
      <c r="Q65" s="634">
        <f t="shared" si="2"/>
        <v>0</v>
      </c>
    </row>
    <row r="66" spans="1:17" ht="12.75">
      <c r="A66" s="341"/>
      <c r="B66" s="560"/>
      <c r="C66" s="632"/>
      <c r="D66" s="632"/>
      <c r="E66" s="632"/>
      <c r="F66" s="632"/>
      <c r="G66" s="632"/>
      <c r="H66" s="632"/>
      <c r="I66" s="632"/>
      <c r="J66" s="632"/>
      <c r="K66" s="632"/>
      <c r="L66" s="633"/>
      <c r="M66" s="633"/>
      <c r="N66" s="633"/>
      <c r="O66" s="633"/>
      <c r="P66" s="633"/>
      <c r="Q66" s="634">
        <f t="shared" si="2"/>
        <v>0</v>
      </c>
    </row>
    <row r="67" spans="1:17" ht="12.75">
      <c r="A67" s="341"/>
      <c r="B67" s="560"/>
      <c r="C67" s="632"/>
      <c r="D67" s="632"/>
      <c r="E67" s="632"/>
      <c r="F67" s="632"/>
      <c r="G67" s="632"/>
      <c r="H67" s="632"/>
      <c r="I67" s="632"/>
      <c r="J67" s="632"/>
      <c r="K67" s="632"/>
      <c r="L67" s="633"/>
      <c r="M67" s="633"/>
      <c r="N67" s="633"/>
      <c r="O67" s="633"/>
      <c r="P67" s="633"/>
      <c r="Q67" s="634">
        <f t="shared" si="2"/>
        <v>0</v>
      </c>
    </row>
    <row r="68" spans="1:17" ht="12.75">
      <c r="A68" s="341"/>
      <c r="B68" s="560"/>
      <c r="C68" s="632"/>
      <c r="D68" s="632"/>
      <c r="E68" s="632"/>
      <c r="F68" s="632"/>
      <c r="G68" s="632"/>
      <c r="H68" s="632"/>
      <c r="I68" s="632"/>
      <c r="J68" s="632"/>
      <c r="K68" s="632"/>
      <c r="L68" s="633"/>
      <c r="M68" s="633"/>
      <c r="N68" s="633"/>
      <c r="O68" s="633"/>
      <c r="P68" s="633"/>
      <c r="Q68" s="634">
        <f t="shared" si="2"/>
        <v>0</v>
      </c>
    </row>
    <row r="69" spans="1:17" ht="12.75">
      <c r="A69" s="341"/>
      <c r="B69" s="560"/>
      <c r="C69" s="632"/>
      <c r="D69" s="632"/>
      <c r="E69" s="632"/>
      <c r="F69" s="632"/>
      <c r="G69" s="632"/>
      <c r="H69" s="632"/>
      <c r="I69" s="632"/>
      <c r="J69" s="632"/>
      <c r="K69" s="632"/>
      <c r="L69" s="633"/>
      <c r="M69" s="633"/>
      <c r="N69" s="633"/>
      <c r="O69" s="633"/>
      <c r="P69" s="633"/>
      <c r="Q69" s="634">
        <f t="shared" si="2"/>
        <v>0</v>
      </c>
    </row>
    <row r="70" spans="1:17" ht="12.75">
      <c r="A70" s="341"/>
      <c r="B70" s="560"/>
      <c r="C70" s="632"/>
      <c r="D70" s="632"/>
      <c r="E70" s="632"/>
      <c r="F70" s="632"/>
      <c r="G70" s="632"/>
      <c r="H70" s="632"/>
      <c r="I70" s="632"/>
      <c r="J70" s="632"/>
      <c r="K70" s="632"/>
      <c r="L70" s="633"/>
      <c r="M70" s="633"/>
      <c r="N70" s="633"/>
      <c r="O70" s="633"/>
      <c r="P70" s="633"/>
      <c r="Q70" s="634">
        <f t="shared" si="2"/>
        <v>0</v>
      </c>
    </row>
    <row r="71" spans="1:17" ht="12.75">
      <c r="A71" s="341"/>
      <c r="B71" s="560"/>
      <c r="C71" s="632"/>
      <c r="D71" s="632"/>
      <c r="E71" s="632"/>
      <c r="F71" s="632"/>
      <c r="G71" s="632"/>
      <c r="H71" s="632"/>
      <c r="I71" s="632"/>
      <c r="J71" s="632"/>
      <c r="K71" s="632"/>
      <c r="L71" s="633"/>
      <c r="M71" s="633"/>
      <c r="N71" s="633"/>
      <c r="O71" s="633"/>
      <c r="P71" s="633"/>
      <c r="Q71" s="634">
        <f t="shared" si="2"/>
        <v>0</v>
      </c>
    </row>
    <row r="72" spans="1:17" ht="12.75">
      <c r="A72" s="341"/>
      <c r="B72" s="560"/>
      <c r="C72" s="632"/>
      <c r="D72" s="632"/>
      <c r="E72" s="632"/>
      <c r="F72" s="632"/>
      <c r="G72" s="632"/>
      <c r="H72" s="632"/>
      <c r="I72" s="632"/>
      <c r="J72" s="632"/>
      <c r="K72" s="632"/>
      <c r="L72" s="633"/>
      <c r="M72" s="633"/>
      <c r="N72" s="633"/>
      <c r="O72" s="633"/>
      <c r="P72" s="633"/>
      <c r="Q72" s="634">
        <f t="shared" si="2"/>
        <v>0</v>
      </c>
    </row>
    <row r="73" spans="1:17" ht="12.75">
      <c r="A73" s="341"/>
      <c r="B73" s="560"/>
      <c r="C73" s="632"/>
      <c r="D73" s="632"/>
      <c r="E73" s="632"/>
      <c r="F73" s="632"/>
      <c r="G73" s="632"/>
      <c r="H73" s="632"/>
      <c r="I73" s="632"/>
      <c r="J73" s="632"/>
      <c r="K73" s="632"/>
      <c r="L73" s="633"/>
      <c r="M73" s="633"/>
      <c r="N73" s="633"/>
      <c r="O73" s="633"/>
      <c r="P73" s="633"/>
      <c r="Q73" s="634">
        <f t="shared" si="2"/>
        <v>0</v>
      </c>
    </row>
    <row r="74" spans="1:17" ht="12.75">
      <c r="A74" s="341"/>
      <c r="B74" s="560"/>
      <c r="C74" s="632"/>
      <c r="D74" s="632"/>
      <c r="E74" s="632"/>
      <c r="F74" s="632"/>
      <c r="G74" s="632"/>
      <c r="H74" s="632"/>
      <c r="I74" s="632"/>
      <c r="J74" s="632"/>
      <c r="K74" s="632"/>
      <c r="L74" s="633"/>
      <c r="M74" s="633"/>
      <c r="N74" s="633"/>
      <c r="O74" s="633"/>
      <c r="P74" s="633"/>
      <c r="Q74" s="634">
        <f t="shared" si="2"/>
        <v>0</v>
      </c>
    </row>
    <row r="75" spans="1:17" ht="12.75">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33.2</v>
      </c>
      <c r="G126" s="639">
        <f t="shared" si="3"/>
        <v>0</v>
      </c>
      <c r="H126" s="639">
        <f t="shared" si="3"/>
        <v>0</v>
      </c>
      <c r="I126" s="639">
        <f t="shared" si="3"/>
        <v>0</v>
      </c>
      <c r="J126" s="639">
        <f t="shared" si="3"/>
        <v>7.4</v>
      </c>
      <c r="K126" s="639">
        <f t="shared" si="3"/>
        <v>24.9</v>
      </c>
      <c r="L126" s="639">
        <f t="shared" si="3"/>
        <v>0</v>
      </c>
      <c r="M126" s="639">
        <f t="shared" si="3"/>
        <v>4</v>
      </c>
      <c r="N126" s="639">
        <f t="shared" si="3"/>
        <v>14.8</v>
      </c>
      <c r="O126" s="639">
        <f t="shared" si="3"/>
        <v>0</v>
      </c>
      <c r="P126" s="640">
        <f t="shared" si="3"/>
        <v>10</v>
      </c>
      <c r="Q126" s="641">
        <f t="shared" si="3"/>
        <v>94.3</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60" t="s">
        <v>55</v>
      </c>
      <c r="C136" s="30"/>
      <c r="D136" s="3"/>
      <c r="E136" s="3"/>
      <c r="F136" s="3"/>
      <c r="G136" s="3"/>
      <c r="H136" s="3"/>
      <c r="I136" s="3"/>
      <c r="J136" s="346"/>
      <c r="P136" s="3"/>
      <c r="Q136" s="3"/>
      <c r="R136" s="3"/>
    </row>
    <row r="137" spans="1:36" ht="12.75">
      <c r="A137" s="548"/>
      <c r="B137" s="660"/>
      <c r="C137" s="30"/>
      <c r="D137" s="3"/>
      <c r="E137" s="3"/>
      <c r="F137" s="3"/>
      <c r="G137" s="3"/>
      <c r="H137" s="3"/>
      <c r="I137" s="3"/>
      <c r="J137" s="346"/>
      <c r="P137" s="3"/>
      <c r="Q137" s="3"/>
      <c r="R137" s="3"/>
      <c r="AI137" s="123">
        <v>0</v>
      </c>
      <c r="AJ137" s="123">
        <v>0</v>
      </c>
    </row>
    <row r="138" spans="1:36" ht="12.75">
      <c r="A138" s="346"/>
      <c r="B138" s="661" t="s">
        <v>386</v>
      </c>
      <c r="C138" s="3"/>
      <c r="D138" s="3"/>
      <c r="E138" s="3"/>
      <c r="F138" s="3"/>
      <c r="G138" s="3"/>
      <c r="H138" s="3"/>
      <c r="I138" s="3"/>
      <c r="J138" s="346"/>
      <c r="P138" s="3"/>
      <c r="Q138" s="3"/>
      <c r="R138" s="3"/>
      <c r="AI138" s="123">
        <v>0</v>
      </c>
      <c r="AJ138" s="123">
        <v>0</v>
      </c>
    </row>
    <row r="139" spans="1:36" ht="12.75">
      <c r="A139" s="346"/>
      <c r="B139" s="662" t="s">
        <v>387</v>
      </c>
      <c r="C139" s="3"/>
      <c r="D139" s="3"/>
      <c r="E139" s="3"/>
      <c r="F139" s="3"/>
      <c r="G139" s="3"/>
      <c r="H139" s="3"/>
      <c r="I139" s="3"/>
      <c r="J139" s="346"/>
      <c r="P139" s="3"/>
      <c r="Q139" s="3"/>
      <c r="R139" s="3"/>
      <c r="AI139" s="123">
        <v>0</v>
      </c>
      <c r="AJ139" s="123">
        <v>0</v>
      </c>
    </row>
    <row r="140" spans="1:36" ht="12.75">
      <c r="A140" s="346"/>
      <c r="B140" s="661" t="s">
        <v>383</v>
      </c>
      <c r="C140" s="3"/>
      <c r="D140" s="3"/>
      <c r="E140" s="3"/>
      <c r="F140" s="3"/>
      <c r="G140" s="3"/>
      <c r="H140" s="3"/>
      <c r="I140" s="3"/>
      <c r="J140" s="346"/>
      <c r="P140" s="3"/>
      <c r="Q140" s="3"/>
      <c r="R140" s="3"/>
      <c r="AI140" s="123">
        <v>0</v>
      </c>
      <c r="AJ140" s="123">
        <v>0</v>
      </c>
    </row>
    <row r="141" spans="1:36" ht="12.75">
      <c r="A141" s="346"/>
      <c r="B141" s="660"/>
      <c r="C141" s="3"/>
      <c r="D141" s="3"/>
      <c r="E141" s="3"/>
      <c r="F141" s="3"/>
      <c r="G141" s="3"/>
      <c r="H141" s="3"/>
      <c r="I141" s="3"/>
      <c r="J141" s="346"/>
      <c r="P141" s="3"/>
      <c r="Q141" s="3"/>
      <c r="R141" s="3"/>
      <c r="AI141" s="123"/>
      <c r="AJ141" s="123"/>
    </row>
    <row r="142" spans="1:36" ht="12.75">
      <c r="A142" s="346"/>
      <c r="B142" s="660" t="s">
        <v>56</v>
      </c>
      <c r="C142" s="3"/>
      <c r="D142" s="3"/>
      <c r="E142" s="3"/>
      <c r="F142" s="3"/>
      <c r="G142" s="3"/>
      <c r="H142" s="3"/>
      <c r="I142" s="3"/>
      <c r="J142" s="346"/>
      <c r="P142" s="3"/>
      <c r="Q142" s="3"/>
      <c r="R142" s="3"/>
      <c r="AI142" s="123"/>
      <c r="AJ142" s="123"/>
    </row>
    <row r="143" spans="1:36" ht="12.75">
      <c r="A143" s="346"/>
      <c r="B143" s="660"/>
      <c r="C143" s="3"/>
      <c r="D143" s="3"/>
      <c r="E143" s="3"/>
      <c r="F143" s="3"/>
      <c r="G143" s="3"/>
      <c r="H143" s="3"/>
      <c r="I143" s="3"/>
      <c r="J143" s="346"/>
      <c r="P143" s="3"/>
      <c r="Q143" s="3"/>
      <c r="R143" s="3"/>
      <c r="AI143" s="123">
        <v>0</v>
      </c>
      <c r="AJ143" s="123">
        <v>0</v>
      </c>
    </row>
    <row r="144" spans="1:36" ht="12.75">
      <c r="A144" s="346"/>
      <c r="B144" s="660" t="s">
        <v>57</v>
      </c>
      <c r="C144" s="3"/>
      <c r="D144" s="3"/>
      <c r="E144" s="3"/>
      <c r="F144" s="3"/>
      <c r="G144" s="3"/>
      <c r="H144" s="3"/>
      <c r="I144" s="3"/>
      <c r="J144" s="346"/>
      <c r="P144" s="3"/>
      <c r="Q144" s="3"/>
      <c r="R144" s="3"/>
      <c r="AI144" s="123">
        <v>0</v>
      </c>
      <c r="AJ144" s="123">
        <v>0</v>
      </c>
    </row>
    <row r="145" spans="1:36" ht="12.75">
      <c r="A145" s="549"/>
      <c r="B145" s="663" t="s">
        <v>58</v>
      </c>
      <c r="C145" s="3"/>
      <c r="D145" s="3"/>
      <c r="E145" s="3"/>
      <c r="F145" s="3"/>
      <c r="G145" s="3"/>
      <c r="H145" s="3"/>
      <c r="I145" s="3"/>
      <c r="J145" s="346"/>
      <c r="P145" s="3"/>
      <c r="Q145" s="3"/>
      <c r="R145" s="3"/>
      <c r="AI145" s="123">
        <v>0</v>
      </c>
      <c r="AJ145" s="123">
        <v>0</v>
      </c>
    </row>
    <row r="146" spans="1:36" ht="12.75">
      <c r="A146" s="346"/>
      <c r="B146" s="660"/>
      <c r="C146" s="3"/>
      <c r="D146" s="3"/>
      <c r="E146" s="3"/>
      <c r="F146" s="3"/>
      <c r="G146" s="3"/>
      <c r="H146" s="3"/>
      <c r="I146" s="3"/>
      <c r="J146" s="346"/>
      <c r="P146" s="3"/>
      <c r="Q146" s="3"/>
      <c r="R146" s="3"/>
      <c r="AI146" s="123">
        <v>0</v>
      </c>
      <c r="AJ146" s="123">
        <v>0</v>
      </c>
    </row>
    <row r="147" spans="1:18" ht="12.75">
      <c r="A147" s="346"/>
      <c r="B147" s="660"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9"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7">
      <selection activeCell="E37" sqref="E37"/>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2 MEGA CASE (TRIAL AND SENTENCING)</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98" t="str">
        <f>IF('Time Budget'!B6="","",'Time Budget'!B6)</f>
        <v>2:08-CR-20314</v>
      </c>
      <c r="D4" s="798"/>
      <c r="E4" s="716"/>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8" t="s">
        <v>356</v>
      </c>
      <c r="H10" s="779"/>
      <c r="I10" s="779"/>
      <c r="J10" s="779"/>
      <c r="K10" s="780"/>
    </row>
    <row r="11" spans="1:11" ht="15" customHeight="1">
      <c r="A11" s="792" t="s">
        <v>37</v>
      </c>
      <c r="B11" s="793"/>
      <c r="C11" s="794"/>
      <c r="D11" s="71">
        <f>'Travel Budget'!I26</f>
        <v>240</v>
      </c>
      <c r="E11" s="72">
        <f>'Time Budget'!B32</f>
        <v>0</v>
      </c>
      <c r="G11" s="781" t="s">
        <v>357</v>
      </c>
      <c r="H11" s="782"/>
      <c r="I11" s="782"/>
      <c r="J11" s="782"/>
      <c r="K11" s="783"/>
    </row>
    <row r="12" spans="1:11" ht="15" customHeight="1">
      <c r="A12" s="795" t="s">
        <v>154</v>
      </c>
      <c r="B12" s="796"/>
      <c r="C12" s="797"/>
      <c r="D12" s="87">
        <f>Secrets!D184+D56+D61</f>
        <v>0</v>
      </c>
      <c r="E12" s="88">
        <f>Secrets!E184+E56+E61</f>
        <v>82</v>
      </c>
      <c r="G12" s="784"/>
      <c r="H12" s="785"/>
      <c r="I12" s="785"/>
      <c r="J12" s="785"/>
      <c r="K12" s="786"/>
    </row>
    <row r="13" spans="1:11" ht="15" customHeight="1" thickBot="1">
      <c r="A13" s="789" t="s">
        <v>155</v>
      </c>
      <c r="B13" s="790"/>
      <c r="C13" s="791"/>
      <c r="D13" s="73">
        <f>D11-D12</f>
        <v>240</v>
      </c>
      <c r="E13" s="74">
        <f>E11-E12</f>
        <v>-82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7" t="s">
        <v>150</v>
      </c>
      <c r="C15" s="788"/>
      <c r="D15" s="78" t="s">
        <v>151</v>
      </c>
      <c r="E15" s="79" t="s">
        <v>151</v>
      </c>
      <c r="G15" s="399">
        <v>40179</v>
      </c>
      <c r="H15" s="534" t="s">
        <v>368</v>
      </c>
      <c r="I15" s="170">
        <v>0.5</v>
      </c>
      <c r="J15" s="421">
        <v>260</v>
      </c>
      <c r="K15" s="400">
        <f>I15*J15</f>
        <v>130</v>
      </c>
    </row>
    <row r="16" spans="1:11" ht="12.75">
      <c r="A16" s="350">
        <v>40547</v>
      </c>
      <c r="B16" s="351" t="s">
        <v>403</v>
      </c>
      <c r="C16" s="352"/>
      <c r="D16" s="353"/>
      <c r="E16" s="354">
        <v>10</v>
      </c>
      <c r="G16" s="399">
        <v>39845</v>
      </c>
      <c r="H16" s="534">
        <v>40178</v>
      </c>
      <c r="I16" s="170">
        <v>0.55</v>
      </c>
      <c r="J16" s="421"/>
      <c r="K16" s="400">
        <f aca="true" t="shared" si="0" ref="K16:K21">I16*J16</f>
        <v>0</v>
      </c>
    </row>
    <row r="17" spans="1:11" ht="12.75">
      <c r="A17" s="350">
        <v>40548</v>
      </c>
      <c r="B17" s="351" t="s">
        <v>403</v>
      </c>
      <c r="C17" s="352"/>
      <c r="D17" s="353"/>
      <c r="E17" s="354">
        <v>8</v>
      </c>
      <c r="G17" s="399">
        <v>39661</v>
      </c>
      <c r="H17" s="401">
        <v>39844</v>
      </c>
      <c r="I17" s="170">
        <v>0.585</v>
      </c>
      <c r="J17" s="421"/>
      <c r="K17" s="400">
        <f t="shared" si="0"/>
        <v>0</v>
      </c>
    </row>
    <row r="18" spans="1:11" ht="12.75">
      <c r="A18" s="350">
        <v>40549</v>
      </c>
      <c r="B18" s="351" t="s">
        <v>403</v>
      </c>
      <c r="C18" s="352"/>
      <c r="D18" s="353"/>
      <c r="E18" s="354">
        <v>8</v>
      </c>
      <c r="G18" s="399" t="s">
        <v>363</v>
      </c>
      <c r="H18" s="401">
        <v>39660</v>
      </c>
      <c r="I18" s="170">
        <v>0.505</v>
      </c>
      <c r="J18" s="421"/>
      <c r="K18" s="400">
        <f t="shared" si="0"/>
        <v>0</v>
      </c>
    </row>
    <row r="19" spans="1:11" ht="12.75">
      <c r="A19" s="350">
        <v>40550</v>
      </c>
      <c r="B19" s="351" t="s">
        <v>403</v>
      </c>
      <c r="C19" s="352"/>
      <c r="D19" s="353"/>
      <c r="E19" s="354">
        <v>8</v>
      </c>
      <c r="G19" s="399">
        <v>39114</v>
      </c>
      <c r="H19" s="401">
        <v>39525</v>
      </c>
      <c r="I19" s="170">
        <v>0.485</v>
      </c>
      <c r="J19" s="421"/>
      <c r="K19" s="400">
        <f t="shared" si="0"/>
        <v>0</v>
      </c>
    </row>
    <row r="20" spans="1:11" ht="12.75">
      <c r="A20" s="350">
        <v>40553</v>
      </c>
      <c r="B20" s="351" t="s">
        <v>403</v>
      </c>
      <c r="C20" s="352"/>
      <c r="D20" s="353"/>
      <c r="E20" s="354">
        <v>8</v>
      </c>
      <c r="G20" s="399">
        <v>38718</v>
      </c>
      <c r="H20" s="401">
        <v>39113</v>
      </c>
      <c r="I20" s="170">
        <v>0.445</v>
      </c>
      <c r="J20" s="421"/>
      <c r="K20" s="400">
        <f t="shared" si="0"/>
        <v>0</v>
      </c>
    </row>
    <row r="21" spans="1:11" ht="12.75">
      <c r="A21" s="350">
        <v>40554</v>
      </c>
      <c r="B21" s="351" t="s">
        <v>403</v>
      </c>
      <c r="C21" s="352"/>
      <c r="D21" s="353"/>
      <c r="E21" s="354">
        <v>8</v>
      </c>
      <c r="G21" s="399">
        <v>38596</v>
      </c>
      <c r="H21" s="401">
        <v>38717</v>
      </c>
      <c r="I21" s="170">
        <v>0.485</v>
      </c>
      <c r="J21" s="421"/>
      <c r="K21" s="400">
        <f t="shared" si="0"/>
        <v>0</v>
      </c>
    </row>
    <row r="22" spans="1:5" ht="12.75">
      <c r="A22" s="350">
        <v>40555</v>
      </c>
      <c r="B22" s="351" t="s">
        <v>403</v>
      </c>
      <c r="C22" s="352"/>
      <c r="D22" s="353"/>
      <c r="E22" s="354">
        <v>8</v>
      </c>
    </row>
    <row r="23" spans="1:5" ht="12.75">
      <c r="A23" s="350">
        <v>40556</v>
      </c>
      <c r="B23" s="351" t="s">
        <v>403</v>
      </c>
      <c r="C23" s="352"/>
      <c r="D23" s="353"/>
      <c r="E23" s="354">
        <v>8</v>
      </c>
    </row>
    <row r="24" spans="1:5" ht="12.75">
      <c r="A24" s="350">
        <v>40557</v>
      </c>
      <c r="B24" s="351" t="s">
        <v>403</v>
      </c>
      <c r="C24" s="352"/>
      <c r="D24" s="353"/>
      <c r="E24" s="354">
        <v>8</v>
      </c>
    </row>
    <row r="25" spans="1:5" ht="12.75">
      <c r="A25" s="350">
        <v>40561</v>
      </c>
      <c r="B25" s="351" t="s">
        <v>403</v>
      </c>
      <c r="C25" s="352"/>
      <c r="D25" s="353"/>
      <c r="E25" s="354">
        <v>8</v>
      </c>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7" t="s">
        <v>145</v>
      </c>
      <c r="C56" s="777"/>
      <c r="D56" s="525">
        <f>SUM(D16:D55)</f>
        <v>0</v>
      </c>
      <c r="E56" s="526">
        <f>SUM(E16:E55)</f>
        <v>82</v>
      </c>
    </row>
    <row r="57" spans="4:5" ht="3" customHeight="1" thickBot="1">
      <c r="D57" s="157"/>
      <c r="E57" s="157"/>
    </row>
    <row r="58" spans="1:28" ht="13.5" thickBot="1">
      <c r="A58" s="104" t="s">
        <v>28</v>
      </c>
      <c r="B58" s="105"/>
      <c r="AA58" s="750" t="s">
        <v>87</v>
      </c>
      <c r="AB58" s="750"/>
    </row>
    <row r="59" spans="1:28" ht="12.75">
      <c r="A59" s="115"/>
      <c r="B59" s="148"/>
      <c r="C59" s="150"/>
      <c r="D59" s="116"/>
      <c r="E59" s="117"/>
      <c r="AA59" s="107" t="s">
        <v>88</v>
      </c>
      <c r="AB59" s="107" t="s">
        <v>89</v>
      </c>
    </row>
    <row r="60" spans="1:5" ht="13.5" thickBot="1">
      <c r="A60" s="118"/>
      <c r="B60" s="149"/>
      <c r="C60" s="151"/>
      <c r="D60" s="119"/>
      <c r="E60" s="120"/>
    </row>
    <row r="61" spans="2:28" ht="13.5" thickBot="1">
      <c r="B61" s="777" t="s">
        <v>145</v>
      </c>
      <c r="C61" s="777"/>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C6:E6"/>
    <mergeCell ref="A2:E2"/>
    <mergeCell ref="C5:E5"/>
    <mergeCell ref="A1:E1"/>
    <mergeCell ref="A3:E3"/>
    <mergeCell ref="C4:E4"/>
    <mergeCell ref="B61:C61"/>
    <mergeCell ref="AA58:AB58"/>
    <mergeCell ref="G10:K10"/>
    <mergeCell ref="G11:K12"/>
    <mergeCell ref="B56:C56"/>
    <mergeCell ref="B15:C15"/>
    <mergeCell ref="A13:C13"/>
    <mergeCell ref="A11:C11"/>
    <mergeCell ref="A12:C12"/>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35">
      <selection activeCell="J55" sqref="J55:L56"/>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950" t="str">
        <f>Header!B10</f>
        <v>Issam George Hamama</v>
      </c>
      <c r="E3" s="927"/>
      <c r="F3" s="927"/>
      <c r="G3" s="927"/>
      <c r="H3" s="927"/>
      <c r="I3" s="928"/>
      <c r="J3" s="52"/>
      <c r="K3" s="940"/>
      <c r="L3" s="941"/>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951" t="str">
        <f>Header!B8</f>
        <v>2:08-CR-20314</v>
      </c>
      <c r="E5" s="952"/>
      <c r="F5" s="54"/>
      <c r="G5" s="924"/>
      <c r="H5" s="925"/>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926" t="str">
        <f>Header!E8</f>
        <v>USA v. Hamama</v>
      </c>
      <c r="B7" s="927"/>
      <c r="C7" s="928"/>
      <c r="D7" s="862" t="s">
        <v>240</v>
      </c>
      <c r="E7" s="863"/>
      <c r="F7" s="864"/>
      <c r="G7" s="862" t="s">
        <v>38</v>
      </c>
      <c r="H7" s="863"/>
      <c r="I7" s="864"/>
      <c r="J7" s="934" t="s">
        <v>273</v>
      </c>
      <c r="K7" s="935"/>
      <c r="L7" s="936"/>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944" t="s">
        <v>411</v>
      </c>
      <c r="B9" s="945"/>
      <c r="C9" s="945"/>
      <c r="D9" s="945"/>
      <c r="E9" s="945"/>
      <c r="F9" s="945"/>
      <c r="G9" s="945"/>
      <c r="H9" s="945"/>
      <c r="I9" s="945"/>
      <c r="J9" s="945"/>
      <c r="K9" s="945"/>
      <c r="L9" s="946"/>
      <c r="AZ9" s="198"/>
      <c r="BA9" s="198"/>
      <c r="BB9" s="198"/>
      <c r="BC9" s="198"/>
      <c r="BD9" s="198"/>
      <c r="BE9" s="198"/>
      <c r="BF9" s="198"/>
      <c r="BG9" s="198"/>
      <c r="BH9" s="198"/>
      <c r="BI9" s="198"/>
      <c r="BJ9" s="198"/>
      <c r="BK9" s="198"/>
    </row>
    <row r="10" spans="1:63" ht="6.75" customHeight="1">
      <c r="A10" s="947"/>
      <c r="B10" s="948"/>
      <c r="C10" s="948"/>
      <c r="D10" s="948"/>
      <c r="E10" s="948"/>
      <c r="F10" s="948"/>
      <c r="G10" s="948"/>
      <c r="H10" s="948"/>
      <c r="I10" s="948"/>
      <c r="J10" s="948"/>
      <c r="K10" s="948"/>
      <c r="L10" s="949"/>
      <c r="AA10" s="48"/>
      <c r="AZ10" s="198"/>
      <c r="BA10" s="198"/>
      <c r="BB10" s="198"/>
      <c r="BC10" s="198"/>
      <c r="BD10" s="198"/>
      <c r="BE10" s="198"/>
      <c r="BF10" s="198"/>
      <c r="BG10" s="198"/>
      <c r="BH10" s="198"/>
      <c r="BI10" s="198"/>
      <c r="BJ10" s="198"/>
      <c r="BK10" s="198"/>
    </row>
    <row r="11" spans="1:63" ht="19.5" customHeight="1">
      <c r="A11" s="763" t="s">
        <v>263</v>
      </c>
      <c r="B11" s="764"/>
      <c r="C11" s="764"/>
      <c r="D11" s="764"/>
      <c r="E11" s="765"/>
      <c r="F11" s="38" t="s">
        <v>218</v>
      </c>
      <c r="G11" s="38"/>
      <c r="H11" s="38"/>
      <c r="I11" s="917" t="s">
        <v>14</v>
      </c>
      <c r="J11" s="918"/>
      <c r="K11" s="918"/>
      <c r="L11" s="919"/>
      <c r="AZ11" s="198"/>
      <c r="BA11" s="762"/>
      <c r="BB11" s="762"/>
      <c r="BC11" s="762"/>
      <c r="BD11" s="762"/>
      <c r="BE11" s="762"/>
      <c r="BF11" s="198"/>
      <c r="BG11" s="762"/>
      <c r="BH11" s="762"/>
      <c r="BI11" s="762"/>
      <c r="BJ11" s="762"/>
      <c r="BK11" s="762"/>
    </row>
    <row r="12" spans="1:63" ht="12.75" customHeight="1">
      <c r="A12" s="533" t="s">
        <v>144</v>
      </c>
      <c r="B12" s="803" t="s">
        <v>391</v>
      </c>
      <c r="C12" s="804"/>
      <c r="D12" s="804"/>
      <c r="E12" s="805"/>
      <c r="F12" s="862"/>
      <c r="G12" s="863"/>
      <c r="H12" s="863"/>
      <c r="I12" s="864"/>
      <c r="J12" s="646"/>
      <c r="K12" s="980">
        <v>40100</v>
      </c>
      <c r="L12" s="943"/>
      <c r="AZ12" s="198"/>
      <c r="BA12" s="263"/>
      <c r="BB12" s="749"/>
      <c r="BC12" s="749"/>
      <c r="BD12" s="749"/>
      <c r="BE12" s="749"/>
      <c r="BF12" s="198"/>
      <c r="BG12" s="263"/>
      <c r="BH12" s="749"/>
      <c r="BI12" s="749"/>
      <c r="BJ12" s="749"/>
      <c r="BK12" s="749"/>
    </row>
    <row r="13" spans="1:63" ht="11.25" customHeight="1">
      <c r="A13" s="533"/>
      <c r="B13" s="49"/>
      <c r="C13" s="49"/>
      <c r="D13" s="49"/>
      <c r="E13" s="55"/>
      <c r="F13" s="867" t="s">
        <v>219</v>
      </c>
      <c r="G13" s="868"/>
      <c r="H13" s="868"/>
      <c r="I13" s="869"/>
      <c r="J13" s="648"/>
      <c r="K13" s="929" t="s">
        <v>220</v>
      </c>
      <c r="L13" s="930"/>
      <c r="AZ13" s="198"/>
      <c r="BA13" s="263"/>
      <c r="BB13" s="263"/>
      <c r="BC13" s="263"/>
      <c r="BD13" s="263"/>
      <c r="BE13" s="263"/>
      <c r="BF13" s="198"/>
      <c r="BG13" s="263"/>
      <c r="BH13" s="263"/>
      <c r="BI13" s="263"/>
      <c r="BJ13" s="263"/>
      <c r="BK13" s="263"/>
    </row>
    <row r="14" spans="1:63" ht="11.25" customHeight="1">
      <c r="A14" s="533" t="s">
        <v>143</v>
      </c>
      <c r="B14" s="803" t="s">
        <v>408</v>
      </c>
      <c r="C14" s="804"/>
      <c r="D14" s="804"/>
      <c r="E14" s="805"/>
      <c r="F14" s="647" t="s">
        <v>317</v>
      </c>
      <c r="G14" s="870" t="s">
        <v>318</v>
      </c>
      <c r="H14" s="870"/>
      <c r="I14" s="870"/>
      <c r="J14" s="870"/>
      <c r="K14" s="870"/>
      <c r="L14" s="871"/>
      <c r="AA14" s="47"/>
      <c r="AZ14" s="198"/>
      <c r="BA14" s="263"/>
      <c r="BB14" s="749"/>
      <c r="BC14" s="749"/>
      <c r="BD14" s="749"/>
      <c r="BE14" s="749"/>
      <c r="BF14" s="198"/>
      <c r="BG14" s="263"/>
      <c r="BH14" s="749"/>
      <c r="BI14" s="749"/>
      <c r="BJ14" s="749"/>
      <c r="BK14" s="749"/>
    </row>
    <row r="15" spans="1:63" ht="11.25" customHeight="1">
      <c r="A15" s="533"/>
      <c r="B15" s="803"/>
      <c r="C15" s="804"/>
      <c r="D15" s="804"/>
      <c r="E15" s="805"/>
      <c r="F15" s="387"/>
      <c r="G15" s="872"/>
      <c r="H15" s="872"/>
      <c r="I15" s="872"/>
      <c r="J15" s="872"/>
      <c r="K15" s="872"/>
      <c r="L15" s="873"/>
      <c r="AZ15" s="198"/>
      <c r="BA15" s="263"/>
      <c r="BB15" s="755"/>
      <c r="BC15" s="755"/>
      <c r="BD15" s="755"/>
      <c r="BE15" s="755"/>
      <c r="BF15" s="198"/>
      <c r="BG15" s="263"/>
      <c r="BH15" s="755"/>
      <c r="BI15" s="755"/>
      <c r="BJ15" s="755"/>
      <c r="BK15" s="755"/>
    </row>
    <row r="16" spans="1:63" ht="11.25" customHeight="1">
      <c r="A16" s="533"/>
      <c r="B16" s="803" t="s">
        <v>409</v>
      </c>
      <c r="C16" s="804"/>
      <c r="D16" s="804"/>
      <c r="E16" s="805"/>
      <c r="F16" s="387"/>
      <c r="G16" s="872"/>
      <c r="H16" s="872"/>
      <c r="I16" s="872"/>
      <c r="J16" s="872"/>
      <c r="K16" s="872"/>
      <c r="L16" s="873"/>
      <c r="AZ16" s="198"/>
      <c r="BA16" s="263"/>
      <c r="BB16" s="749"/>
      <c r="BC16" s="749"/>
      <c r="BD16" s="749"/>
      <c r="BE16" s="749"/>
      <c r="BF16" s="198"/>
      <c r="BG16" s="263"/>
      <c r="BH16" s="749"/>
      <c r="BI16" s="749"/>
      <c r="BJ16" s="749"/>
      <c r="BK16" s="749"/>
    </row>
    <row r="17" spans="1:63" ht="9" customHeight="1">
      <c r="A17" s="533"/>
      <c r="B17" s="49"/>
      <c r="C17" s="49"/>
      <c r="D17" s="49"/>
      <c r="E17" s="55"/>
      <c r="F17" s="387"/>
      <c r="G17" s="872"/>
      <c r="H17" s="872"/>
      <c r="I17" s="872"/>
      <c r="J17" s="872"/>
      <c r="K17" s="872"/>
      <c r="L17" s="873"/>
      <c r="AZ17" s="198"/>
      <c r="BA17" s="263"/>
      <c r="BB17" s="263"/>
      <c r="BC17" s="263"/>
      <c r="BD17" s="263"/>
      <c r="BE17" s="263"/>
      <c r="BF17" s="198"/>
      <c r="BG17" s="263"/>
      <c r="BH17" s="263"/>
      <c r="BI17" s="263"/>
      <c r="BJ17" s="263"/>
      <c r="BK17" s="263"/>
    </row>
    <row r="18" spans="1:63" ht="11.25" customHeight="1">
      <c r="A18" s="533" t="s">
        <v>379</v>
      </c>
      <c r="B18" s="931" t="s">
        <v>410</v>
      </c>
      <c r="C18" s="932"/>
      <c r="D18" s="932"/>
      <c r="E18" s="933"/>
      <c r="F18" s="387"/>
      <c r="G18" s="872"/>
      <c r="H18" s="872"/>
      <c r="I18" s="872"/>
      <c r="J18" s="872"/>
      <c r="K18" s="872"/>
      <c r="L18" s="873"/>
      <c r="AZ18" s="198"/>
      <c r="BA18" s="263"/>
      <c r="BB18" s="749"/>
      <c r="BC18" s="749"/>
      <c r="BD18" s="749"/>
      <c r="BE18" s="749"/>
      <c r="BF18" s="198"/>
      <c r="BG18" s="263"/>
      <c r="BH18" s="749"/>
      <c r="BI18" s="749"/>
      <c r="BJ18" s="749"/>
      <c r="BK18" s="749"/>
    </row>
    <row r="19" spans="1:63" ht="7.5" customHeight="1">
      <c r="A19" s="533"/>
      <c r="B19" s="49"/>
      <c r="C19" s="49"/>
      <c r="D19" s="49"/>
      <c r="E19" s="55"/>
      <c r="F19" s="387"/>
      <c r="G19" s="874"/>
      <c r="H19" s="874"/>
      <c r="I19" s="874"/>
      <c r="J19" s="874"/>
      <c r="K19" s="874"/>
      <c r="L19" s="873"/>
      <c r="AZ19" s="198"/>
      <c r="BA19" s="263"/>
      <c r="BB19" s="263"/>
      <c r="BC19" s="263"/>
      <c r="BD19" s="263"/>
      <c r="BE19" s="263"/>
      <c r="BF19" s="198"/>
      <c r="BG19" s="263"/>
      <c r="BH19" s="263"/>
      <c r="BI19" s="263"/>
      <c r="BJ19" s="263"/>
      <c r="BK19" s="263"/>
    </row>
    <row r="20" spans="1:63" ht="11.25" customHeight="1">
      <c r="A20" s="533" t="s">
        <v>380</v>
      </c>
      <c r="B20" s="803" t="s">
        <v>393</v>
      </c>
      <c r="C20" s="804"/>
      <c r="D20" s="804"/>
      <c r="E20" s="805"/>
      <c r="F20" s="242"/>
      <c r="G20" s="874"/>
      <c r="H20" s="874"/>
      <c r="I20" s="874"/>
      <c r="J20" s="874"/>
      <c r="K20" s="874"/>
      <c r="L20" s="873"/>
      <c r="AZ20" s="198"/>
      <c r="BA20" s="263"/>
      <c r="BB20" s="749"/>
      <c r="BC20" s="749"/>
      <c r="BD20" s="749"/>
      <c r="BE20" s="749"/>
      <c r="BF20" s="198"/>
      <c r="BG20" s="263"/>
      <c r="BH20" s="749"/>
      <c r="BI20" s="749"/>
      <c r="BJ20" s="749"/>
      <c r="BK20" s="749"/>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59"/>
      <c r="H23" s="860"/>
      <c r="I23" s="860"/>
      <c r="J23" s="860"/>
      <c r="K23" s="860"/>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61"/>
      <c r="H24" s="861"/>
      <c r="I24" s="861"/>
      <c r="J24" s="861"/>
      <c r="K24" s="861"/>
      <c r="L24" s="246"/>
      <c r="AZ24" s="198"/>
      <c r="BA24" s="198"/>
      <c r="BB24" s="198"/>
      <c r="BC24" s="198"/>
      <c r="BD24" s="198"/>
      <c r="BE24" s="198"/>
      <c r="BF24" s="198"/>
      <c r="BG24" s="198"/>
      <c r="BH24" s="198"/>
      <c r="BI24" s="198"/>
      <c r="BJ24" s="198"/>
      <c r="BK24" s="198"/>
    </row>
    <row r="25" spans="1:63" ht="12.75" customHeight="1">
      <c r="A25" s="63"/>
      <c r="B25" s="3"/>
      <c r="C25" s="3"/>
      <c r="D25" s="3"/>
      <c r="E25" s="43"/>
      <c r="G25" s="856" t="s">
        <v>8</v>
      </c>
      <c r="H25" s="856"/>
      <c r="I25" s="856"/>
      <c r="J25" s="856"/>
      <c r="K25" s="856"/>
      <c r="L25" s="247"/>
      <c r="AZ25" s="198"/>
      <c r="BA25" s="198"/>
      <c r="BB25" s="198"/>
      <c r="BC25" s="198"/>
      <c r="BD25" s="198"/>
      <c r="BE25" s="198"/>
      <c r="BF25" s="198"/>
      <c r="BG25" s="198"/>
      <c r="BH25" s="198"/>
      <c r="BI25" s="198"/>
      <c r="BJ25" s="198"/>
      <c r="BK25" s="198"/>
    </row>
    <row r="26" spans="1:63" ht="12.75">
      <c r="A26" s="533" t="s">
        <v>144</v>
      </c>
      <c r="B26" s="937" t="s">
        <v>391</v>
      </c>
      <c r="C26" s="938"/>
      <c r="D26" s="938"/>
      <c r="E26" s="939"/>
      <c r="F26" s="248"/>
      <c r="G26" s="249"/>
      <c r="H26" s="249"/>
      <c r="I26" s="249"/>
      <c r="L26" s="250"/>
      <c r="AZ26" s="198"/>
      <c r="BA26" s="263"/>
      <c r="BB26" s="749"/>
      <c r="BC26" s="749"/>
      <c r="BD26" s="749"/>
      <c r="BE26" s="749"/>
      <c r="BF26" s="198"/>
      <c r="BG26" s="263"/>
      <c r="BH26" s="749"/>
      <c r="BI26" s="749"/>
      <c r="BJ26" s="749"/>
      <c r="BK26" s="749"/>
    </row>
    <row r="27" spans="1:63" ht="10.5" customHeight="1">
      <c r="A27" s="533"/>
      <c r="B27" s="49"/>
      <c r="C27" s="49"/>
      <c r="D27" s="49"/>
      <c r="E27" s="55"/>
      <c r="F27" s="3"/>
      <c r="G27" s="875"/>
      <c r="H27" s="875"/>
      <c r="J27" s="942"/>
      <c r="K27" s="942"/>
      <c r="L27" s="64"/>
      <c r="AZ27" s="198"/>
      <c r="BA27" s="263"/>
      <c r="BB27" s="263"/>
      <c r="BC27" s="263"/>
      <c r="BD27" s="263"/>
      <c r="BE27" s="263"/>
      <c r="BF27" s="198"/>
      <c r="BG27" s="263"/>
      <c r="BH27" s="263"/>
      <c r="BI27" s="263"/>
      <c r="BJ27" s="263"/>
      <c r="BK27" s="263"/>
    </row>
    <row r="28" spans="1:63" ht="12.75">
      <c r="A28" s="533" t="s">
        <v>143</v>
      </c>
      <c r="B28" s="803" t="s">
        <v>405</v>
      </c>
      <c r="C28" s="804"/>
      <c r="D28" s="804"/>
      <c r="E28" s="805"/>
      <c r="F28" s="3"/>
      <c r="G28" s="856" t="s">
        <v>9</v>
      </c>
      <c r="H28" s="856"/>
      <c r="J28" s="856" t="s">
        <v>10</v>
      </c>
      <c r="K28" s="856"/>
      <c r="L28" s="64"/>
      <c r="AZ28" s="198"/>
      <c r="BA28" s="263"/>
      <c r="BB28" s="749"/>
      <c r="BC28" s="749"/>
      <c r="BD28" s="749"/>
      <c r="BE28" s="749"/>
      <c r="BF28" s="198"/>
      <c r="BG28" s="263"/>
      <c r="BH28" s="749"/>
      <c r="BI28" s="749"/>
      <c r="BJ28" s="749"/>
      <c r="BK28" s="749"/>
    </row>
    <row r="29" spans="1:63" ht="10.5" customHeight="1">
      <c r="A29" s="61"/>
      <c r="B29" s="803" t="s">
        <v>406</v>
      </c>
      <c r="C29" s="804"/>
      <c r="D29" s="804"/>
      <c r="E29" s="805"/>
      <c r="F29" s="3"/>
      <c r="I29" s="3"/>
      <c r="L29" s="64"/>
      <c r="AZ29" s="198"/>
      <c r="BA29" s="263"/>
      <c r="BB29" s="755"/>
      <c r="BC29" s="755"/>
      <c r="BD29" s="755"/>
      <c r="BE29" s="755"/>
      <c r="BF29" s="198"/>
      <c r="BG29" s="263"/>
      <c r="BH29" s="755"/>
      <c r="BI29" s="755"/>
      <c r="BJ29" s="755"/>
      <c r="BK29" s="755"/>
    </row>
    <row r="30" spans="1:63" ht="10.5" customHeight="1">
      <c r="A30" s="61"/>
      <c r="B30" s="803" t="s">
        <v>392</v>
      </c>
      <c r="C30" s="804"/>
      <c r="D30" s="804"/>
      <c r="E30" s="805"/>
      <c r="F30" s="3"/>
      <c r="I30" s="3"/>
      <c r="L30" s="64"/>
      <c r="AZ30" s="198"/>
      <c r="BA30" s="263"/>
      <c r="BB30" s="749"/>
      <c r="BC30" s="749"/>
      <c r="BD30" s="749"/>
      <c r="BE30" s="749"/>
      <c r="BF30" s="198"/>
      <c r="BG30" s="263"/>
      <c r="BH30" s="749"/>
      <c r="BI30" s="749"/>
      <c r="BJ30" s="749"/>
      <c r="BK30" s="749"/>
    </row>
    <row r="31" spans="1:63" ht="18" customHeight="1">
      <c r="A31" s="63"/>
      <c r="B31" s="3"/>
      <c r="C31" s="3"/>
      <c r="D31" s="3"/>
      <c r="E31" s="43"/>
      <c r="F31" s="816" t="s">
        <v>223</v>
      </c>
      <c r="G31" s="816"/>
      <c r="H31" s="816"/>
      <c r="I31" s="816"/>
      <c r="J31" s="816"/>
      <c r="K31" s="816"/>
      <c r="L31" s="817"/>
      <c r="AZ31" s="198"/>
      <c r="BA31" s="198"/>
      <c r="BB31" s="198"/>
      <c r="BC31" s="198"/>
      <c r="BD31" s="198"/>
      <c r="BE31" s="198"/>
      <c r="BF31" s="198"/>
      <c r="BG31" s="198"/>
      <c r="BH31" s="198"/>
      <c r="BI31" s="198"/>
      <c r="BJ31" s="198"/>
      <c r="BK31" s="198"/>
    </row>
    <row r="32" spans="1:63" ht="3.75" customHeight="1">
      <c r="A32" s="63"/>
      <c r="B32" s="3"/>
      <c r="C32" s="3"/>
      <c r="D32" s="3"/>
      <c r="E32" s="43"/>
      <c r="F32" s="816"/>
      <c r="G32" s="816"/>
      <c r="H32" s="816"/>
      <c r="I32" s="816"/>
      <c r="J32" s="816"/>
      <c r="K32" s="816"/>
      <c r="L32" s="817"/>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11" t="s">
        <v>142</v>
      </c>
      <c r="B34" s="812"/>
      <c r="C34" s="812"/>
      <c r="D34" s="812"/>
      <c r="E34" s="812"/>
      <c r="F34" s="812"/>
      <c r="G34" s="812"/>
      <c r="H34" s="813"/>
      <c r="I34" s="811" t="s">
        <v>21</v>
      </c>
      <c r="J34" s="812"/>
      <c r="K34" s="812"/>
      <c r="L34" s="813"/>
      <c r="AZ34" s="198"/>
      <c r="BA34" s="198"/>
      <c r="BB34" s="198"/>
      <c r="BC34" s="198"/>
      <c r="BD34" s="198"/>
      <c r="BE34" s="198"/>
      <c r="BF34" s="198"/>
      <c r="BG34" s="198"/>
      <c r="BH34" s="198"/>
      <c r="BI34" s="198"/>
      <c r="BJ34" s="198"/>
      <c r="BK34" s="198"/>
    </row>
    <row r="35" spans="1:63" ht="27.75" customHeight="1" thickBot="1">
      <c r="A35" s="806" t="s">
        <v>355</v>
      </c>
      <c r="B35" s="807"/>
      <c r="C35" s="807"/>
      <c r="D35" s="808"/>
      <c r="E35" s="51" t="s">
        <v>17</v>
      </c>
      <c r="F35" s="389"/>
      <c r="G35" s="876" t="s">
        <v>18</v>
      </c>
      <c r="H35" s="877"/>
      <c r="I35" s="268" t="s">
        <v>19</v>
      </c>
      <c r="J35" s="857" t="s">
        <v>268</v>
      </c>
      <c r="K35" s="858"/>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09">
        <f aca="true" t="shared" si="0" ref="G36:G43">E36*$C$44</f>
        <v>0</v>
      </c>
      <c r="H36" s="810"/>
      <c r="I36" s="578"/>
      <c r="J36" s="865">
        <f>I36*$C$44</f>
        <v>0</v>
      </c>
      <c r="K36" s="866"/>
      <c r="L36" s="579">
        <f>G36+J36</f>
        <v>0</v>
      </c>
      <c r="AA36" s="40"/>
    </row>
    <row r="37" spans="1:12" ht="11.25" customHeight="1">
      <c r="A37" s="814" t="s">
        <v>226</v>
      </c>
      <c r="B37" s="574" t="s">
        <v>227</v>
      </c>
      <c r="C37" s="575"/>
      <c r="D37" s="46"/>
      <c r="E37" s="577">
        <f>Timesheet!D126</f>
        <v>0</v>
      </c>
      <c r="F37" s="527"/>
      <c r="G37" s="809">
        <f t="shared" si="0"/>
        <v>0</v>
      </c>
      <c r="H37" s="810"/>
      <c r="I37" s="580"/>
      <c r="J37" s="922">
        <f aca="true" t="shared" si="1" ref="J37:J43">I37*$C$44</f>
        <v>0</v>
      </c>
      <c r="K37" s="923"/>
      <c r="L37" s="581">
        <f aca="true" t="shared" si="2" ref="L37:L43">G37+J37</f>
        <v>0</v>
      </c>
    </row>
    <row r="38" spans="1:12" ht="11.25" customHeight="1">
      <c r="A38" s="814"/>
      <c r="B38" s="574" t="s">
        <v>228</v>
      </c>
      <c r="C38" s="575"/>
      <c r="D38" s="46"/>
      <c r="E38" s="577">
        <f>Timesheet!E126</f>
        <v>0</v>
      </c>
      <c r="F38" s="527"/>
      <c r="G38" s="878">
        <f t="shared" si="0"/>
        <v>0</v>
      </c>
      <c r="H38" s="879"/>
      <c r="I38" s="582"/>
      <c r="J38" s="799">
        <f t="shared" si="1"/>
        <v>0</v>
      </c>
      <c r="K38" s="820"/>
      <c r="L38" s="583">
        <f t="shared" si="2"/>
        <v>0</v>
      </c>
    </row>
    <row r="39" spans="1:12" ht="11.25" customHeight="1">
      <c r="A39" s="814"/>
      <c r="B39" s="574" t="s">
        <v>229</v>
      </c>
      <c r="C39" s="575"/>
      <c r="D39" s="46"/>
      <c r="E39" s="577">
        <f>Timesheet!F126</f>
        <v>33.2</v>
      </c>
      <c r="F39" s="527"/>
      <c r="G39" s="809">
        <f t="shared" si="0"/>
        <v>4150</v>
      </c>
      <c r="H39" s="810"/>
      <c r="I39" s="580"/>
      <c r="J39" s="799">
        <f t="shared" si="1"/>
        <v>0</v>
      </c>
      <c r="K39" s="820"/>
      <c r="L39" s="581">
        <f t="shared" si="2"/>
        <v>4150</v>
      </c>
    </row>
    <row r="40" spans="1:12" ht="11.25" customHeight="1">
      <c r="A40" s="814"/>
      <c r="B40" s="574" t="s">
        <v>230</v>
      </c>
      <c r="C40" s="575"/>
      <c r="D40" s="46"/>
      <c r="E40" s="577">
        <f>Timesheet!G126</f>
        <v>0</v>
      </c>
      <c r="F40" s="527"/>
      <c r="G40" s="809">
        <f t="shared" si="0"/>
        <v>0</v>
      </c>
      <c r="H40" s="810"/>
      <c r="I40" s="580"/>
      <c r="J40" s="799">
        <f t="shared" si="1"/>
        <v>0</v>
      </c>
      <c r="K40" s="820"/>
      <c r="L40" s="583">
        <f t="shared" si="2"/>
        <v>0</v>
      </c>
    </row>
    <row r="41" spans="1:12" ht="11.25" customHeight="1">
      <c r="A41" s="814"/>
      <c r="B41" s="574" t="s">
        <v>231</v>
      </c>
      <c r="C41" s="575"/>
      <c r="D41" s="46"/>
      <c r="E41" s="577">
        <f>Timesheet!H126</f>
        <v>0</v>
      </c>
      <c r="F41" s="527"/>
      <c r="G41" s="809">
        <f t="shared" si="0"/>
        <v>0</v>
      </c>
      <c r="H41" s="810"/>
      <c r="I41" s="582"/>
      <c r="J41" s="799">
        <f t="shared" si="1"/>
        <v>0</v>
      </c>
      <c r="K41" s="820"/>
      <c r="L41" s="581">
        <f t="shared" si="2"/>
        <v>0</v>
      </c>
    </row>
    <row r="42" spans="1:12" ht="11.25" customHeight="1">
      <c r="A42" s="814"/>
      <c r="B42" s="574" t="s">
        <v>232</v>
      </c>
      <c r="C42" s="575"/>
      <c r="D42" s="46"/>
      <c r="E42" s="577">
        <f>Timesheet!I126</f>
        <v>0</v>
      </c>
      <c r="F42" s="527"/>
      <c r="G42" s="839">
        <f t="shared" si="0"/>
        <v>0</v>
      </c>
      <c r="H42" s="840"/>
      <c r="I42" s="582"/>
      <c r="J42" s="799">
        <f t="shared" si="1"/>
        <v>0</v>
      </c>
      <c r="K42" s="820"/>
      <c r="L42" s="583">
        <f t="shared" si="2"/>
        <v>0</v>
      </c>
    </row>
    <row r="43" spans="1:12" ht="11.25" customHeight="1" thickBot="1">
      <c r="A43" s="814"/>
      <c r="B43" s="574" t="s">
        <v>376</v>
      </c>
      <c r="C43" s="575"/>
      <c r="D43" s="46"/>
      <c r="E43" s="584">
        <f>Timesheet!J126</f>
        <v>7.4</v>
      </c>
      <c r="F43" s="527"/>
      <c r="G43" s="831">
        <f t="shared" si="0"/>
        <v>925</v>
      </c>
      <c r="H43" s="832"/>
      <c r="I43" s="585"/>
      <c r="J43" s="818">
        <f t="shared" si="1"/>
        <v>0</v>
      </c>
      <c r="K43" s="819"/>
      <c r="L43" s="586">
        <f t="shared" si="2"/>
        <v>925</v>
      </c>
    </row>
    <row r="44" spans="1:12" ht="12.75" customHeight="1" thickBot="1">
      <c r="A44" s="815"/>
      <c r="B44" s="576" t="s">
        <v>378</v>
      </c>
      <c r="C44" s="532">
        <v>125</v>
      </c>
      <c r="D44" s="253" t="s">
        <v>233</v>
      </c>
      <c r="E44" s="587">
        <f>SUM(E36:E43)</f>
        <v>40.6</v>
      </c>
      <c r="F44" s="588"/>
      <c r="G44" s="883">
        <f>SUM(G36:H43)</f>
        <v>5075</v>
      </c>
      <c r="H44" s="884"/>
      <c r="I44" s="592">
        <f>SUM(I36:I43)</f>
        <v>0</v>
      </c>
      <c r="J44" s="837">
        <f>SUM(J36:K43)</f>
        <v>0</v>
      </c>
      <c r="K44" s="838"/>
      <c r="L44" s="590">
        <f>SUM(L36:L43)</f>
        <v>5075</v>
      </c>
    </row>
    <row r="45" spans="1:12" ht="11.25" customHeight="1">
      <c r="A45" s="251" t="s">
        <v>234</v>
      </c>
      <c r="B45" s="572" t="s">
        <v>235</v>
      </c>
      <c r="C45" s="573"/>
      <c r="D45" s="252"/>
      <c r="E45" s="577">
        <f>Timesheet!K126</f>
        <v>24.9</v>
      </c>
      <c r="F45" s="527"/>
      <c r="G45" s="809">
        <f>E45*$C$44</f>
        <v>3112.5</v>
      </c>
      <c r="H45" s="810"/>
      <c r="I45" s="591"/>
      <c r="J45" s="799">
        <f>I45*$C$44</f>
        <v>0</v>
      </c>
      <c r="K45" s="820"/>
      <c r="L45" s="583">
        <f>G45+J45</f>
        <v>3112.5</v>
      </c>
    </row>
    <row r="46" spans="1:12" ht="11.25" customHeight="1">
      <c r="A46" s="814" t="s">
        <v>236</v>
      </c>
      <c r="B46" s="574" t="s">
        <v>237</v>
      </c>
      <c r="C46" s="575"/>
      <c r="D46" s="46"/>
      <c r="E46" s="577">
        <f>Timesheet!L126</f>
        <v>0</v>
      </c>
      <c r="F46" s="527"/>
      <c r="G46" s="809">
        <f>E46*$C$44</f>
        <v>0</v>
      </c>
      <c r="H46" s="810"/>
      <c r="I46" s="580"/>
      <c r="J46" s="799">
        <f>I46*$C$44</f>
        <v>0</v>
      </c>
      <c r="K46" s="800"/>
      <c r="L46" s="581">
        <f>G46+J46</f>
        <v>0</v>
      </c>
    </row>
    <row r="47" spans="1:12" ht="11.25" customHeight="1">
      <c r="A47" s="814"/>
      <c r="B47" s="574" t="s">
        <v>238</v>
      </c>
      <c r="C47" s="575"/>
      <c r="D47" s="46"/>
      <c r="E47" s="577">
        <f>Timesheet!M126</f>
        <v>4</v>
      </c>
      <c r="F47" s="527"/>
      <c r="G47" s="809">
        <f>E47*$C$44</f>
        <v>500</v>
      </c>
      <c r="H47" s="810"/>
      <c r="I47" s="580"/>
      <c r="J47" s="799">
        <f>I47*$C$44</f>
        <v>0</v>
      </c>
      <c r="K47" s="800"/>
      <c r="L47" s="583">
        <f>G47+J47</f>
        <v>500</v>
      </c>
    </row>
    <row r="48" spans="1:12" ht="11.25" customHeight="1">
      <c r="A48" s="814"/>
      <c r="B48" s="574" t="s">
        <v>239</v>
      </c>
      <c r="C48" s="575"/>
      <c r="D48" s="46"/>
      <c r="E48" s="577">
        <f>Timesheet!P126</f>
        <v>10</v>
      </c>
      <c r="F48" s="527"/>
      <c r="G48" s="809">
        <f>E48*$C$44</f>
        <v>1250</v>
      </c>
      <c r="H48" s="810"/>
      <c r="I48" s="580"/>
      <c r="J48" s="799">
        <f>I48*$C$44</f>
        <v>0</v>
      </c>
      <c r="K48" s="800"/>
      <c r="L48" s="581">
        <f>G48+J48</f>
        <v>1250</v>
      </c>
    </row>
    <row r="49" spans="1:12" ht="11.25" customHeight="1" thickBot="1">
      <c r="A49" s="814"/>
      <c r="B49" s="574" t="s">
        <v>373</v>
      </c>
      <c r="C49" s="575"/>
      <c r="D49" s="46"/>
      <c r="E49" s="584">
        <f>Timesheet!N126+Timesheet!O126</f>
        <v>14.8</v>
      </c>
      <c r="F49" s="527"/>
      <c r="G49" s="831">
        <f>E49*$C$44</f>
        <v>1850</v>
      </c>
      <c r="H49" s="832"/>
      <c r="I49" s="585"/>
      <c r="J49" s="818">
        <f>I49*$C$44</f>
        <v>0</v>
      </c>
      <c r="K49" s="819"/>
      <c r="L49" s="586">
        <f>G49+J49</f>
        <v>1850</v>
      </c>
    </row>
    <row r="50" spans="1:12" ht="15" customHeight="1" thickBot="1">
      <c r="A50" s="815"/>
      <c r="B50" s="576" t="s">
        <v>377</v>
      </c>
      <c r="C50" s="532">
        <f>C44</f>
        <v>125</v>
      </c>
      <c r="D50" s="253"/>
      <c r="E50" s="587">
        <f>SUM(E45:E49)</f>
        <v>53.7</v>
      </c>
      <c r="F50" s="588"/>
      <c r="G50" s="883">
        <f>SUM(G45:H49)</f>
        <v>6712.5</v>
      </c>
      <c r="H50" s="884"/>
      <c r="I50" s="578">
        <f>-SUM(I45:I49)</f>
        <v>0</v>
      </c>
      <c r="J50" s="837">
        <f>SUM(J45:K49)</f>
        <v>0</v>
      </c>
      <c r="K50" s="838"/>
      <c r="L50" s="590">
        <f>SUM(L45:L49)</f>
        <v>6712.5</v>
      </c>
    </row>
    <row r="51" spans="1:12" ht="12" customHeight="1">
      <c r="A51" s="533" t="s">
        <v>374</v>
      </c>
      <c r="B51" s="49"/>
      <c r="C51" s="49"/>
      <c r="D51" s="49"/>
      <c r="E51" s="589"/>
      <c r="F51" s="529"/>
      <c r="G51" s="809">
        <f>'Expense Sheet'!D56</f>
        <v>0</v>
      </c>
      <c r="H51" s="810"/>
      <c r="I51" s="527"/>
      <c r="J51" s="850"/>
      <c r="K51" s="851"/>
      <c r="L51" s="530">
        <f>G51+J51</f>
        <v>0</v>
      </c>
    </row>
    <row r="52" spans="1:12" ht="12" customHeight="1" thickBot="1">
      <c r="A52" s="533" t="s">
        <v>375</v>
      </c>
      <c r="B52" s="3"/>
      <c r="C52" s="3"/>
      <c r="D52" s="3"/>
      <c r="E52" s="528"/>
      <c r="F52" s="529"/>
      <c r="G52" s="833">
        <f>'Expense Sheet'!E56</f>
        <v>82</v>
      </c>
      <c r="H52" s="834"/>
      <c r="I52" s="527"/>
      <c r="J52" s="854"/>
      <c r="K52" s="855"/>
      <c r="L52" s="531">
        <f>G52+J52</f>
        <v>82</v>
      </c>
    </row>
    <row r="53" spans="1:12" ht="15" customHeight="1">
      <c r="A53" s="823" t="s">
        <v>22</v>
      </c>
      <c r="B53" s="824"/>
      <c r="C53" s="824"/>
      <c r="D53" s="824"/>
      <c r="E53" s="825"/>
      <c r="F53" s="66"/>
      <c r="G53" s="885">
        <f>G44+G50+G51+G52</f>
        <v>11869.5</v>
      </c>
      <c r="H53" s="886"/>
      <c r="I53" s="66"/>
      <c r="J53" s="920">
        <f>J44+J50+J51+J52</f>
        <v>0</v>
      </c>
      <c r="K53" s="921"/>
      <c r="L53" s="539">
        <f>L44+L50+L51+L52</f>
        <v>11869.5</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50">
        <f>MIN(Timesheet!A:A)</f>
        <v>40547</v>
      </c>
      <c r="C55" s="571" t="s">
        <v>24</v>
      </c>
      <c r="D55" s="650">
        <f>MAX(Timesheet!A:A)</f>
        <v>40561</v>
      </c>
      <c r="E55" s="49"/>
      <c r="F55" s="55"/>
      <c r="G55" s="50" t="s">
        <v>25</v>
      </c>
      <c r="H55" s="49"/>
      <c r="I55" s="890"/>
      <c r="J55" s="841"/>
      <c r="K55" s="842"/>
      <c r="L55" s="843"/>
    </row>
    <row r="56" spans="1:12" ht="10.5" customHeight="1">
      <c r="A56" s="58"/>
      <c r="B56" s="53"/>
      <c r="C56" s="53"/>
      <c r="D56" s="53"/>
      <c r="E56" s="53"/>
      <c r="F56" s="54"/>
      <c r="G56" s="52" t="s">
        <v>26</v>
      </c>
      <c r="H56" s="54"/>
      <c r="I56" s="891"/>
      <c r="J56" s="844"/>
      <c r="K56" s="845"/>
      <c r="L56" s="846"/>
    </row>
    <row r="57" spans="1:12" ht="10.5" customHeight="1">
      <c r="A57" s="651" t="s">
        <v>247</v>
      </c>
      <c r="B57" s="652"/>
      <c r="C57" s="652"/>
      <c r="D57" s="652"/>
      <c r="E57" s="652"/>
      <c r="F57" s="652"/>
      <c r="G57" s="652"/>
      <c r="H57" s="801">
        <v>5</v>
      </c>
      <c r="I57" s="652"/>
      <c r="J57" s="652"/>
      <c r="K57" s="652"/>
      <c r="L57" s="653"/>
    </row>
    <row r="58" spans="1:14" ht="13.5" customHeight="1" thickBot="1">
      <c r="A58" s="651"/>
      <c r="B58" s="652"/>
      <c r="C58" s="652"/>
      <c r="D58" s="652"/>
      <c r="E58" s="652"/>
      <c r="F58" s="652"/>
      <c r="G58" s="652"/>
      <c r="H58" s="802"/>
      <c r="I58" s="652"/>
      <c r="J58" s="652"/>
      <c r="K58" s="652"/>
      <c r="L58" s="653"/>
      <c r="N58" s="1"/>
    </row>
    <row r="59" spans="1:12" ht="10.5" customHeight="1">
      <c r="A59" s="651"/>
      <c r="B59" s="652"/>
      <c r="C59" s="652"/>
      <c r="D59" s="652"/>
      <c r="E59" s="652"/>
      <c r="F59" s="652"/>
      <c r="G59" s="652"/>
      <c r="H59" s="654" t="s">
        <v>248</v>
      </c>
      <c r="I59" s="652"/>
      <c r="J59" s="652"/>
      <c r="K59" s="652"/>
      <c r="L59" s="653"/>
    </row>
    <row r="60" spans="1:12" ht="12" customHeight="1">
      <c r="A60" s="829" t="s">
        <v>69</v>
      </c>
      <c r="B60" s="830"/>
      <c r="C60" s="830"/>
      <c r="D60" s="830"/>
      <c r="E60" s="830"/>
      <c r="F60" s="652"/>
      <c r="G60" s="652"/>
      <c r="H60" s="652"/>
      <c r="I60" s="655" t="s">
        <v>384</v>
      </c>
      <c r="J60" s="652"/>
      <c r="K60" s="652"/>
      <c r="L60" s="653"/>
    </row>
    <row r="61" spans="1:12" s="40" customFormat="1" ht="9.75">
      <c r="A61" s="829"/>
      <c r="B61" s="830"/>
      <c r="C61" s="830"/>
      <c r="D61" s="830"/>
      <c r="E61" s="830"/>
      <c r="F61" s="652"/>
      <c r="G61" s="652"/>
      <c r="H61" s="652"/>
      <c r="I61" s="652"/>
      <c r="J61" s="652"/>
      <c r="K61" s="652"/>
      <c r="L61" s="653"/>
    </row>
    <row r="62" spans="1:12" s="40" customFormat="1" ht="9.75">
      <c r="A62" s="829" t="s">
        <v>262</v>
      </c>
      <c r="B62" s="830"/>
      <c r="C62" s="830"/>
      <c r="D62" s="830"/>
      <c r="E62" s="830"/>
      <c r="F62" s="830"/>
      <c r="G62" s="830"/>
      <c r="H62" s="830"/>
      <c r="I62" s="652"/>
      <c r="J62" s="652"/>
      <c r="K62" s="652"/>
      <c r="L62" s="653"/>
    </row>
    <row r="63" spans="1:12" s="40" customFormat="1" ht="12.75">
      <c r="A63" s="829"/>
      <c r="B63" s="830"/>
      <c r="C63" s="830"/>
      <c r="D63" s="830"/>
      <c r="E63" s="830"/>
      <c r="F63" s="830"/>
      <c r="G63" s="830"/>
      <c r="H63" s="830"/>
      <c r="I63" s="656"/>
      <c r="J63" s="852" t="s">
        <v>29</v>
      </c>
      <c r="K63" s="852"/>
      <c r="L63" s="853"/>
    </row>
    <row r="64" spans="1:12" s="40" customFormat="1" ht="12" customHeight="1">
      <c r="A64" s="657" t="s">
        <v>30</v>
      </c>
      <c r="B64" s="656"/>
      <c r="C64" s="656"/>
      <c r="D64" s="656"/>
      <c r="E64" s="656"/>
      <c r="F64" s="656"/>
      <c r="G64" s="656"/>
      <c r="H64" s="656"/>
      <c r="I64" s="652"/>
      <c r="J64" s="652"/>
      <c r="K64" s="652"/>
      <c r="L64" s="653"/>
    </row>
    <row r="65" spans="1:12" s="40" customFormat="1" ht="12.75" customHeight="1" thickBot="1">
      <c r="A65" s="835" t="s">
        <v>385</v>
      </c>
      <c r="B65" s="836"/>
      <c r="C65" s="889"/>
      <c r="D65" s="889"/>
      <c r="E65" s="889"/>
      <c r="F65" s="889"/>
      <c r="G65" s="889"/>
      <c r="H65" s="658"/>
      <c r="I65" s="652"/>
      <c r="J65" s="847" t="s">
        <v>139</v>
      </c>
      <c r="K65" s="847"/>
      <c r="L65" s="659"/>
    </row>
    <row r="66" spans="1:12" s="40" customFormat="1" ht="9.75" customHeight="1">
      <c r="A66" s="899" t="s">
        <v>31</v>
      </c>
      <c r="B66" s="900"/>
      <c r="C66" s="900"/>
      <c r="D66" s="900"/>
      <c r="E66" s="900"/>
      <c r="F66" s="900"/>
      <c r="G66" s="900"/>
      <c r="H66" s="900"/>
      <c r="I66" s="900"/>
      <c r="J66" s="900"/>
      <c r="K66" s="900"/>
      <c r="L66" s="901"/>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821">
        <f>L44</f>
        <v>5075</v>
      </c>
      <c r="B68" s="822"/>
      <c r="C68" s="826">
        <f>L50</f>
        <v>6712.5</v>
      </c>
      <c r="D68" s="828"/>
      <c r="E68" s="826">
        <f>L51</f>
        <v>0</v>
      </c>
      <c r="F68" s="827"/>
      <c r="G68" s="828"/>
      <c r="H68" s="52"/>
      <c r="I68" s="540">
        <f>L52</f>
        <v>82</v>
      </c>
      <c r="J68" s="52"/>
      <c r="K68" s="848">
        <f>L53</f>
        <v>11869.5</v>
      </c>
      <c r="L68" s="849"/>
    </row>
    <row r="69" spans="1:12" s="40" customFormat="1" ht="9">
      <c r="A69" s="56" t="s">
        <v>254</v>
      </c>
      <c r="B69" s="38"/>
      <c r="C69" s="38"/>
      <c r="D69" s="38"/>
      <c r="E69" s="38"/>
      <c r="F69" s="38"/>
      <c r="G69" s="39"/>
      <c r="H69" s="37" t="s">
        <v>32</v>
      </c>
      <c r="I69" s="39"/>
      <c r="J69" s="37" t="s">
        <v>255</v>
      </c>
      <c r="K69" s="38"/>
      <c r="L69" s="57"/>
    </row>
    <row r="70" spans="1:12" ht="15.75" customHeight="1" thickBot="1">
      <c r="A70" s="887"/>
      <c r="B70" s="888"/>
      <c r="C70" s="888"/>
      <c r="D70" s="888"/>
      <c r="E70" s="888"/>
      <c r="F70" s="888"/>
      <c r="G70" s="881"/>
      <c r="H70" s="880"/>
      <c r="I70" s="881"/>
      <c r="J70" s="880"/>
      <c r="K70" s="888"/>
      <c r="L70" s="914"/>
    </row>
    <row r="71" spans="1:12" ht="12.75">
      <c r="A71" s="56" t="s">
        <v>256</v>
      </c>
      <c r="B71" s="39"/>
      <c r="C71" s="37" t="s">
        <v>257</v>
      </c>
      <c r="D71" s="39"/>
      <c r="E71" s="37" t="s">
        <v>258</v>
      </c>
      <c r="F71" s="38"/>
      <c r="G71" s="39"/>
      <c r="H71" s="37" t="s">
        <v>259</v>
      </c>
      <c r="I71" s="39"/>
      <c r="J71" s="37" t="s">
        <v>260</v>
      </c>
      <c r="K71" s="38"/>
      <c r="L71" s="57"/>
    </row>
    <row r="72" spans="1:12" ht="12.75">
      <c r="A72" s="915">
        <f>A68</f>
        <v>5075</v>
      </c>
      <c r="B72" s="916"/>
      <c r="C72" s="896">
        <f>C68</f>
        <v>6712.5</v>
      </c>
      <c r="D72" s="898"/>
      <c r="E72" s="896">
        <f>E68</f>
        <v>0</v>
      </c>
      <c r="F72" s="897"/>
      <c r="G72" s="898"/>
      <c r="H72" s="541"/>
      <c r="I72" s="543">
        <f>I68</f>
        <v>82</v>
      </c>
      <c r="J72" s="541"/>
      <c r="K72" s="542"/>
      <c r="L72" s="544">
        <f>K68</f>
        <v>11869.5</v>
      </c>
    </row>
    <row r="73" spans="1:12" ht="12.75">
      <c r="A73" s="56" t="s">
        <v>354</v>
      </c>
      <c r="B73" s="38"/>
      <c r="C73" s="38"/>
      <c r="D73" s="38"/>
      <c r="E73" s="38"/>
      <c r="F73" s="38"/>
      <c r="G73" s="39"/>
      <c r="H73" s="37" t="s">
        <v>32</v>
      </c>
      <c r="I73" s="39"/>
      <c r="J73" s="37" t="s">
        <v>261</v>
      </c>
      <c r="K73" s="38"/>
      <c r="L73" s="57"/>
    </row>
    <row r="74" spans="1:12" ht="9.75" customHeight="1">
      <c r="A74" s="902"/>
      <c r="B74" s="903"/>
      <c r="C74" s="903"/>
      <c r="D74" s="903"/>
      <c r="E74" s="903"/>
      <c r="F74" s="903"/>
      <c r="G74" s="904"/>
      <c r="H74" s="892"/>
      <c r="I74" s="893"/>
      <c r="J74" s="908"/>
      <c r="K74" s="909"/>
      <c r="L74" s="910"/>
    </row>
    <row r="75" spans="1:12" ht="18.75" customHeight="1" thickBot="1">
      <c r="A75" s="905"/>
      <c r="B75" s="906"/>
      <c r="C75" s="906"/>
      <c r="D75" s="906"/>
      <c r="E75" s="906"/>
      <c r="F75" s="906"/>
      <c r="G75" s="907"/>
      <c r="H75" s="894"/>
      <c r="I75" s="895"/>
      <c r="J75" s="911"/>
      <c r="K75" s="912"/>
      <c r="L75" s="913"/>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82"/>
      <c r="C90" s="882"/>
      <c r="D90" s="882"/>
      <c r="E90" s="882"/>
      <c r="F90" s="882"/>
      <c r="G90" s="882"/>
      <c r="H90" s="882"/>
      <c r="J90" s="3"/>
      <c r="K90" s="3"/>
      <c r="L90" s="3"/>
      <c r="M90" s="3"/>
    </row>
    <row r="91" spans="1:13" ht="12.75">
      <c r="A91" s="176"/>
      <c r="B91" s="882"/>
      <c r="C91" s="882"/>
      <c r="D91" s="882"/>
      <c r="E91" s="882"/>
      <c r="F91" s="882"/>
      <c r="G91" s="882"/>
      <c r="H91" s="882"/>
      <c r="J91" s="3"/>
      <c r="K91" s="3"/>
      <c r="L91" s="3"/>
      <c r="M91" s="3"/>
    </row>
    <row r="92" spans="1:13" ht="12.75">
      <c r="A92" s="3"/>
      <c r="B92" s="882"/>
      <c r="C92" s="882"/>
      <c r="D92" s="882"/>
      <c r="E92" s="882"/>
      <c r="F92" s="882"/>
      <c r="G92" s="882"/>
      <c r="H92" s="882"/>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mergeCells count="123">
    <mergeCell ref="B28:E28"/>
    <mergeCell ref="B26:E26"/>
    <mergeCell ref="B29:E29"/>
    <mergeCell ref="K3:L3"/>
    <mergeCell ref="J27:K27"/>
    <mergeCell ref="K12:L12"/>
    <mergeCell ref="A9:L10"/>
    <mergeCell ref="D7:F7"/>
    <mergeCell ref="D3:I3"/>
    <mergeCell ref="D5:E5"/>
    <mergeCell ref="B18:E18"/>
    <mergeCell ref="A11:E11"/>
    <mergeCell ref="J7:L7"/>
    <mergeCell ref="B12:E12"/>
    <mergeCell ref="B14:E14"/>
    <mergeCell ref="B15:E15"/>
    <mergeCell ref="B16:E16"/>
    <mergeCell ref="G5:H5"/>
    <mergeCell ref="A7:C7"/>
    <mergeCell ref="G7:I7"/>
    <mergeCell ref="K13:L13"/>
    <mergeCell ref="BG11:BK11"/>
    <mergeCell ref="BH12:BK12"/>
    <mergeCell ref="BB12:BE12"/>
    <mergeCell ref="BH14:BK14"/>
    <mergeCell ref="BB14:BE14"/>
    <mergeCell ref="I11:L11"/>
    <mergeCell ref="BH15:BK15"/>
    <mergeCell ref="BA11:BE11"/>
    <mergeCell ref="J53:K53"/>
    <mergeCell ref="G25:K25"/>
    <mergeCell ref="J37:K37"/>
    <mergeCell ref="G28:H28"/>
    <mergeCell ref="G44:H44"/>
    <mergeCell ref="H74:I75"/>
    <mergeCell ref="E72:G72"/>
    <mergeCell ref="A66:L66"/>
    <mergeCell ref="C68:D68"/>
    <mergeCell ref="A74:G75"/>
    <mergeCell ref="C72:D72"/>
    <mergeCell ref="J74:L75"/>
    <mergeCell ref="J70:L70"/>
    <mergeCell ref="A72:B72"/>
    <mergeCell ref="H70:I70"/>
    <mergeCell ref="B90:H92"/>
    <mergeCell ref="G50:H50"/>
    <mergeCell ref="G39:H39"/>
    <mergeCell ref="G53:H53"/>
    <mergeCell ref="A70:G70"/>
    <mergeCell ref="C65:G65"/>
    <mergeCell ref="G47:H47"/>
    <mergeCell ref="A37:A44"/>
    <mergeCell ref="I55:I56"/>
    <mergeCell ref="F12:I12"/>
    <mergeCell ref="J36:K36"/>
    <mergeCell ref="G45:H45"/>
    <mergeCell ref="F13:I13"/>
    <mergeCell ref="G14:L20"/>
    <mergeCell ref="G27:H27"/>
    <mergeCell ref="G35:H35"/>
    <mergeCell ref="G37:H37"/>
    <mergeCell ref="G38:H38"/>
    <mergeCell ref="B20:E20"/>
    <mergeCell ref="BB15:BE15"/>
    <mergeCell ref="BH26:BK26"/>
    <mergeCell ref="BB30:BE30"/>
    <mergeCell ref="BB26:BE26"/>
    <mergeCell ref="BH20:BK20"/>
    <mergeCell ref="BB16:BE16"/>
    <mergeCell ref="BB18:BE18"/>
    <mergeCell ref="BH16:BK16"/>
    <mergeCell ref="BH18:BK18"/>
    <mergeCell ref="BH28:BK28"/>
    <mergeCell ref="BH29:BK29"/>
    <mergeCell ref="J28:K28"/>
    <mergeCell ref="I34:L34"/>
    <mergeCell ref="J35:K35"/>
    <mergeCell ref="BH30:BK30"/>
    <mergeCell ref="BB29:BE29"/>
    <mergeCell ref="BB28:BE28"/>
    <mergeCell ref="K68:L68"/>
    <mergeCell ref="J47:K47"/>
    <mergeCell ref="J51:K51"/>
    <mergeCell ref="J63:L63"/>
    <mergeCell ref="J52:K52"/>
    <mergeCell ref="BB20:BE20"/>
    <mergeCell ref="G23:K24"/>
    <mergeCell ref="J44:K44"/>
    <mergeCell ref="J55:L56"/>
    <mergeCell ref="J65:K65"/>
    <mergeCell ref="J43:K43"/>
    <mergeCell ref="J40:K40"/>
    <mergeCell ref="J42:K42"/>
    <mergeCell ref="A65:B65"/>
    <mergeCell ref="J50:K50"/>
    <mergeCell ref="J45:K45"/>
    <mergeCell ref="J46:K46"/>
    <mergeCell ref="G51:H51"/>
    <mergeCell ref="J39:K39"/>
    <mergeCell ref="G43:H43"/>
    <mergeCell ref="J41:K41"/>
    <mergeCell ref="G42:H42"/>
    <mergeCell ref="G41:H41"/>
    <mergeCell ref="J49:K49"/>
    <mergeCell ref="J38:K38"/>
    <mergeCell ref="A68:B68"/>
    <mergeCell ref="A53:E53"/>
    <mergeCell ref="E68:G68"/>
    <mergeCell ref="A62:H63"/>
    <mergeCell ref="A60:E61"/>
    <mergeCell ref="G46:H46"/>
    <mergeCell ref="G49:H49"/>
    <mergeCell ref="G52:H52"/>
    <mergeCell ref="J48:K48"/>
    <mergeCell ref="H57:H58"/>
    <mergeCell ref="B30:E30"/>
    <mergeCell ref="A35:D35"/>
    <mergeCell ref="G40:H40"/>
    <mergeCell ref="G36:H36"/>
    <mergeCell ref="A34:H34"/>
    <mergeCell ref="A46:A50"/>
    <mergeCell ref="G48:H48"/>
    <mergeCell ref="F31:L32"/>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89"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tabSelected="1" zoomScalePageLayoutView="0" workbookViewId="0" topLeftCell="A1">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72" t="str">
        <f>Header!A1</f>
        <v>EASTERN DISTRICT OF MICHIGAN</v>
      </c>
      <c r="B1" s="972"/>
      <c r="C1" s="972"/>
      <c r="D1" s="972"/>
      <c r="E1" s="972"/>
      <c r="F1" s="972"/>
      <c r="G1" s="972"/>
      <c r="H1" s="972"/>
      <c r="I1" s="972"/>
      <c r="J1" s="972"/>
      <c r="K1" s="972"/>
      <c r="L1" s="972"/>
      <c r="M1" s="972"/>
      <c r="N1" s="972"/>
      <c r="O1" s="89"/>
      <c r="P1" s="89"/>
      <c r="Q1" s="89"/>
      <c r="R1" s="89"/>
    </row>
    <row r="2" spans="1:18" s="84" customFormat="1" ht="18">
      <c r="A2" s="766" t="str">
        <f>Header!A2</f>
        <v>STAGE 2 MEGA CASE (TRIAL AND SENTENCING)</v>
      </c>
      <c r="B2" s="766"/>
      <c r="C2" s="766"/>
      <c r="D2" s="766"/>
      <c r="E2" s="766"/>
      <c r="F2" s="766"/>
      <c r="G2" s="766"/>
      <c r="H2" s="766"/>
      <c r="I2" s="766"/>
      <c r="J2" s="766"/>
      <c r="K2" s="766"/>
      <c r="L2" s="766"/>
      <c r="M2" s="766"/>
      <c r="N2" s="766"/>
      <c r="O2" s="89"/>
      <c r="P2" s="89"/>
      <c r="Q2" s="89"/>
      <c r="R2" s="89"/>
    </row>
    <row r="3" spans="1:18" s="85" customFormat="1" ht="18">
      <c r="A3" s="972" t="s">
        <v>211</v>
      </c>
      <c r="B3" s="972"/>
      <c r="C3" s="972"/>
      <c r="D3" s="972"/>
      <c r="E3" s="972"/>
      <c r="F3" s="972"/>
      <c r="G3" s="972"/>
      <c r="H3" s="972"/>
      <c r="I3" s="972"/>
      <c r="J3" s="972"/>
      <c r="K3" s="972"/>
      <c r="L3" s="972"/>
      <c r="M3" s="972"/>
      <c r="N3" s="972"/>
      <c r="O3" s="90"/>
      <c r="P3" s="90"/>
      <c r="Q3" s="90"/>
      <c r="R3" s="90"/>
    </row>
    <row r="5" spans="1:5" ht="13.5" thickBot="1">
      <c r="A5" s="174" t="s">
        <v>74</v>
      </c>
      <c r="B5" s="774" t="str">
        <f>IF('Time Budget'!B6="","",'Time Budget'!B6)</f>
        <v>2:08-CR-20314</v>
      </c>
      <c r="C5" s="716"/>
      <c r="D5" s="716"/>
      <c r="E5" s="716"/>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73" t="s">
        <v>135</v>
      </c>
      <c r="B10" s="969" t="s">
        <v>136</v>
      </c>
      <c r="C10" s="970"/>
      <c r="D10" s="970"/>
      <c r="E10" s="971"/>
      <c r="F10" s="969" t="s">
        <v>321</v>
      </c>
      <c r="G10" s="970"/>
      <c r="H10" s="970"/>
      <c r="I10" s="971"/>
      <c r="J10"/>
      <c r="K10" s="376" t="s">
        <v>108</v>
      </c>
      <c r="L10" s="418" t="s">
        <v>146</v>
      </c>
      <c r="M10" s="420" t="s">
        <v>366</v>
      </c>
      <c r="N10" s="419" t="s">
        <v>36</v>
      </c>
      <c r="O10"/>
      <c r="P10"/>
    </row>
    <row r="11" spans="1:38" s="2" customFormat="1" ht="13.5" thickBot="1">
      <c r="A11" s="974"/>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82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240</v>
      </c>
      <c r="M12" s="379">
        <f>'Travel Budget'!I26</f>
        <v>240</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84</v>
      </c>
      <c r="C15" s="364">
        <f>IF('Time Budget'!C15="",0,'Time Budget'!C15)</f>
        <v>84</v>
      </c>
      <c r="D15" s="111">
        <f>Secrets!F14</f>
        <v>0</v>
      </c>
      <c r="E15" s="411">
        <f>Timesheet!F9</f>
        <v>33.2</v>
      </c>
      <c r="F15" s="413">
        <f>IF('Time Budget'!D15="",0,'Time Budget'!D15)</f>
        <v>0</v>
      </c>
      <c r="G15" s="367">
        <f>IF('Time Budget'!E15="",0,'Time Budget'!E15)</f>
        <v>0</v>
      </c>
      <c r="H15" s="407">
        <f>Secrets!G14</f>
        <v>0</v>
      </c>
      <c r="I15" s="113">
        <f>Timesheet!F11</f>
        <v>0</v>
      </c>
      <c r="K15" s="963" t="s">
        <v>176</v>
      </c>
      <c r="L15" s="964"/>
      <c r="M15" s="964"/>
      <c r="N15" s="965"/>
    </row>
    <row r="16" spans="1:14" ht="15" customHeight="1" thickBot="1">
      <c r="A16" s="601" t="str">
        <f>'Time Budget'!A16</f>
        <v>Sentencing Hearings (15e)</v>
      </c>
      <c r="B16" s="265">
        <f>IF('Time Budget'!B16="",0,'Time Budget'!B16)</f>
        <v>12</v>
      </c>
      <c r="C16" s="364">
        <f>IF('Time Budget'!C16="",0,'Time Budget'!C16)</f>
        <v>12</v>
      </c>
      <c r="D16" s="111">
        <f>Secrets!F15</f>
        <v>0</v>
      </c>
      <c r="E16" s="411">
        <f>Timesheet!G9</f>
        <v>0</v>
      </c>
      <c r="F16" s="413">
        <f>IF('Time Budget'!D16="",0,'Time Budget'!D16)</f>
        <v>0</v>
      </c>
      <c r="G16" s="367">
        <f>IF('Time Budget'!E16="",0,'Time Budget'!E16)</f>
        <v>0</v>
      </c>
      <c r="H16" s="407">
        <f>Secrets!G15</f>
        <v>0</v>
      </c>
      <c r="I16" s="113">
        <f>Timesheet!G11</f>
        <v>0</v>
      </c>
      <c r="K16" s="966"/>
      <c r="L16" s="967"/>
      <c r="M16" s="967"/>
      <c r="N16" s="96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174</v>
      </c>
      <c r="M18" s="372">
        <f>E26</f>
        <v>94.3</v>
      </c>
      <c r="N18" s="373">
        <f>L18-M18</f>
        <v>79.7</v>
      </c>
    </row>
    <row r="19" spans="1:37" ht="15" customHeight="1" thickBot="1">
      <c r="A19" s="601" t="str">
        <f>'Time Budget'!A19</f>
        <v>Other (15h)</v>
      </c>
      <c r="B19" s="265">
        <f>IF('Time Budget'!B19="",0,'Time Budget'!B19)</f>
        <v>12</v>
      </c>
      <c r="C19" s="364">
        <f>IF('Time Budget'!C19="",0,'Time Budget'!C19)</f>
        <v>12</v>
      </c>
      <c r="D19" s="111">
        <f>Secrets!F18</f>
        <v>0</v>
      </c>
      <c r="E19" s="411">
        <f>Timesheet!J9</f>
        <v>7.4</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40</v>
      </c>
      <c r="C20" s="364">
        <f>IF('Time Budget'!C20="",0,'Time Budget'!C20)</f>
        <v>40</v>
      </c>
      <c r="D20" s="111">
        <f>Secrets!F19</f>
        <v>0</v>
      </c>
      <c r="E20" s="411">
        <f>Timesheet!K9</f>
        <v>24.9</v>
      </c>
      <c r="F20" s="413">
        <f>IF('Time Budget'!D20="",0,'Time Budget'!D20)</f>
        <v>0</v>
      </c>
      <c r="G20" s="367">
        <f>IF('Time Budget'!E20="",0,'Time Budget'!E20)</f>
        <v>0</v>
      </c>
      <c r="H20" s="407">
        <f>Secrets!G19</f>
        <v>0</v>
      </c>
      <c r="I20" s="113">
        <f>Timesheet!K$11</f>
        <v>0</v>
      </c>
      <c r="K20" s="428" t="s">
        <v>141</v>
      </c>
      <c r="L20" s="374">
        <f>SUM(L18:L19)</f>
        <v>174</v>
      </c>
      <c r="M20" s="374">
        <f>SUM(M18:M19)</f>
        <v>94.3</v>
      </c>
      <c r="N20" s="375">
        <f>L20-M20</f>
        <v>79.7</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0</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6</v>
      </c>
      <c r="C22" s="364">
        <f>IF('Time Budget'!C22="",0,'Time Budget'!C22)</f>
        <v>6</v>
      </c>
      <c r="D22" s="111">
        <f>Secrets!F21</f>
        <v>0</v>
      </c>
      <c r="E22" s="411">
        <f>Timesheet!M$9</f>
        <v>4</v>
      </c>
      <c r="F22" s="413">
        <f>IF('Time Budget'!D22="",0,'Time Budget'!D22)</f>
        <v>0</v>
      </c>
      <c r="G22" s="367">
        <f>IF('Time Budget'!E22="",0,'Time Budget'!E22)</f>
        <v>0</v>
      </c>
      <c r="H22" s="407">
        <f>Secrets!G21</f>
        <v>0</v>
      </c>
      <c r="I22" s="113">
        <f>Timesheet!M$11</f>
        <v>0</v>
      </c>
      <c r="K22" s="203"/>
      <c r="L22" s="228"/>
      <c r="M22" s="228"/>
      <c r="N22" s="229"/>
      <c r="P22" s="12"/>
      <c r="Q22" s="957"/>
      <c r="R22" s="957"/>
      <c r="S22" s="957"/>
      <c r="T22" s="957"/>
      <c r="AJ22" s="68"/>
      <c r="AK22" s="68"/>
    </row>
    <row r="23" spans="1:37" ht="15" customHeight="1" thickBot="1">
      <c r="A23" s="601" t="str">
        <f>'Time Budget'!A23</f>
        <v>Investigative and Other Work (16e)</v>
      </c>
      <c r="B23" s="265">
        <f>IF('Time Budget'!B23="",0,'Time Budget'!B23)</f>
        <v>6</v>
      </c>
      <c r="C23" s="364">
        <f>IF('Time Budget'!C23="",0,'Time Budget'!C23)</f>
        <v>6</v>
      </c>
      <c r="D23" s="111">
        <f>Secrets!F22</f>
        <v>0</v>
      </c>
      <c r="E23" s="411">
        <f>Timesheet!N$9</f>
        <v>14.8</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58" t="s">
        <v>364</v>
      </c>
      <c r="L24" s="959"/>
      <c r="M24" s="960"/>
      <c r="N24" s="402"/>
      <c r="P24" s="12"/>
      <c r="Q24" s="218"/>
      <c r="R24" s="219"/>
      <c r="S24" s="219"/>
      <c r="T24" s="219"/>
      <c r="AJ24" s="68"/>
      <c r="AK24" s="68"/>
    </row>
    <row r="25" spans="1:37" ht="15" customHeight="1" thickBot="1">
      <c r="A25" s="602" t="s">
        <v>352</v>
      </c>
      <c r="B25" s="265">
        <f>'Travel Budget'!D26</f>
        <v>14</v>
      </c>
      <c r="C25" s="364">
        <f>'Travel Budget'!F26</f>
        <v>14</v>
      </c>
      <c r="D25" s="111">
        <f>Secrets!F24</f>
        <v>0</v>
      </c>
      <c r="E25" s="411">
        <f>Timesheet!P$9</f>
        <v>10</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174</v>
      </c>
      <c r="C26" s="365">
        <f t="shared" si="0"/>
        <v>174</v>
      </c>
      <c r="D26" s="95">
        <f t="shared" si="0"/>
        <v>0</v>
      </c>
      <c r="E26" s="412">
        <f t="shared" si="0"/>
        <v>94.3</v>
      </c>
      <c r="F26" s="414">
        <f t="shared" si="0"/>
        <v>0</v>
      </c>
      <c r="G26" s="368">
        <f t="shared" si="0"/>
        <v>0</v>
      </c>
      <c r="H26" s="408">
        <f t="shared" si="0"/>
        <v>0</v>
      </c>
      <c r="I26" s="106">
        <f t="shared" si="0"/>
        <v>0</v>
      </c>
      <c r="K26" s="403">
        <f>B27+F27+G65+L11+L12</f>
        <v>31375</v>
      </c>
      <c r="L26" s="416">
        <f>C27+G27+H65+M11+M12</f>
        <v>31375</v>
      </c>
      <c r="M26" s="417">
        <f>E27+I27+I65+N11+N12</f>
        <v>11869.5</v>
      </c>
      <c r="N26" s="230"/>
      <c r="AI26" t="s">
        <v>152</v>
      </c>
      <c r="AJ26" s="103">
        <f>M12</f>
        <v>240</v>
      </c>
      <c r="AK26" s="68" t="e">
        <f>N12+#REF!</f>
        <v>#REF!</v>
      </c>
    </row>
    <row r="27" spans="1:9" ht="15" customHeight="1" thickBot="1">
      <c r="A27" s="604" t="s">
        <v>82</v>
      </c>
      <c r="B27" s="239">
        <f>SUM(B12:B25)*Header!B25</f>
        <v>21750</v>
      </c>
      <c r="C27" s="366">
        <f>SUM(C12:C25)*Header!B25</f>
        <v>21750</v>
      </c>
      <c r="D27" s="239">
        <f>SUM(D12:D25)*Header!B25</f>
        <v>0</v>
      </c>
      <c r="E27" s="239">
        <f>SUM(E12:E25)*Header!B25</f>
        <v>11787.5</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53" t="s">
        <v>39</v>
      </c>
      <c r="B33" s="427" t="s">
        <v>365</v>
      </c>
      <c r="C33" s="955" t="s">
        <v>265</v>
      </c>
      <c r="D33" s="956"/>
      <c r="E33" s="955" t="s">
        <v>84</v>
      </c>
      <c r="F33" s="962"/>
      <c r="G33" s="702" t="s">
        <v>47</v>
      </c>
      <c r="H33" s="961"/>
      <c r="I33" s="703"/>
      <c r="J33" s="12"/>
    </row>
    <row r="34" spans="1:14" ht="13.5" thickBot="1">
      <c r="A34" s="954"/>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Dr. Ibrahim Al Marashi (expert on Iraq)</v>
      </c>
      <c r="B35" s="91">
        <f>'Experts&amp;Invest'!E7</f>
        <v>150</v>
      </c>
      <c r="C35" s="432">
        <f>'Experts&amp;Invest'!G7+'Experts&amp;Invest'!I7</f>
        <v>52</v>
      </c>
      <c r="D35" s="535"/>
      <c r="E35" s="435">
        <f>'Experts&amp;Invest'!K7</f>
        <v>1584.5</v>
      </c>
      <c r="F35" s="535"/>
      <c r="G35" s="439">
        <f>'Experts&amp;Invest'!L7</f>
        <v>9385</v>
      </c>
      <c r="H35" s="446">
        <f>'Experts&amp;Invest'!M7</f>
        <v>9385</v>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1"/>
      <c r="E64" s="436">
        <f>'Experts&amp;Invest'!K36</f>
        <v>0</v>
      </c>
      <c r="F64" s="693"/>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52</v>
      </c>
      <c r="D65" s="692">
        <f t="shared" si="2"/>
        <v>0</v>
      </c>
      <c r="E65" s="437">
        <f t="shared" si="2"/>
        <v>1584.5</v>
      </c>
      <c r="F65" s="694">
        <f t="shared" si="2"/>
        <v>0</v>
      </c>
      <c r="G65" s="441">
        <f t="shared" si="2"/>
        <v>9385</v>
      </c>
      <c r="H65" s="448">
        <f t="shared" si="2"/>
        <v>9385</v>
      </c>
      <c r="I65" s="444">
        <f t="shared" si="2"/>
        <v>0</v>
      </c>
      <c r="J65" s="12"/>
      <c r="K65" s="12"/>
      <c r="L65" s="12"/>
      <c r="M65" s="12"/>
      <c r="N65" s="12"/>
    </row>
    <row r="66" spans="1:10" ht="12.75">
      <c r="A66" s="31"/>
      <c r="B66" s="164"/>
      <c r="C66" s="164"/>
      <c r="D66" s="123"/>
      <c r="E66" s="164"/>
      <c r="F66" s="695"/>
      <c r="H66" s="165"/>
      <c r="I66" s="165"/>
      <c r="J66" s="12"/>
    </row>
    <row r="67" spans="1:10" ht="12.75">
      <c r="A67" s="31"/>
      <c r="B67" s="164"/>
      <c r="C67" s="164"/>
      <c r="D67" s="123"/>
      <c r="E67" s="164"/>
      <c r="F67" s="695"/>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K15:N16"/>
    <mergeCell ref="A2:N2"/>
    <mergeCell ref="B10:E10"/>
    <mergeCell ref="A1:N1"/>
    <mergeCell ref="A3:N3"/>
    <mergeCell ref="B7:E7"/>
    <mergeCell ref="B5:E5"/>
    <mergeCell ref="B6:E6"/>
    <mergeCell ref="A10:A11"/>
    <mergeCell ref="F10:I10"/>
    <mergeCell ref="A33:A34"/>
    <mergeCell ref="C33:D33"/>
    <mergeCell ref="Q22:T22"/>
    <mergeCell ref="K24:M24"/>
    <mergeCell ref="G33:I33"/>
    <mergeCell ref="E33:F33"/>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Haytham</cp:lastModifiedBy>
  <cp:lastPrinted>2011-02-15T19:54:04Z</cp:lastPrinted>
  <dcterms:created xsi:type="dcterms:W3CDTF">2000-06-21T21:17:34Z</dcterms:created>
  <dcterms:modified xsi:type="dcterms:W3CDTF">2011-02-15T19:58:02Z</dcterms:modified>
  <cp:category/>
  <cp:version/>
  <cp:contentType/>
  <cp:contentStatus/>
</cp:coreProperties>
</file>