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firstSheet="1" activeTab="7"/>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<sst xmlns="http://schemas.openxmlformats.org/spreadsheetml/2006/main" count="578" uniqueCount="418">
  <si>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</si>
  <si>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</si>
  <si>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</si>
  <si>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</si>
  <si>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</si>
  <si>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</si>
  <si>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</si>
  <si>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</si>
  <si>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</si>
  <si>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</si>
  <si>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</si>
  <si>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</si>
  <si>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</si>
  <si>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</si>
  <si>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</si>
  <si>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</si>
  <si>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</si>
  <si>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</si>
  <si>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</si>
  <si>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</si>
  <si>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</si>
  <si>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</si>
  <si>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</si>
  <si>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</si>
  <si>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</si>
  <si>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</si>
  <si>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</si>
  <si>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</si>
  <si>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</si>
  <si>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</si>
  <si>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</si>
  <si>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</si>
  <si>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</si>
  <si>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</si>
  <si>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</si>
  <si>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</si>
  <si>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</si>
  <si>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</si>
  <si>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</si>
  <si>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</si>
  <si>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</si>
  <si>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</si>
  <si>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</si>
  <si>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</si>
  <si>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</si>
  <si>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</si>
  <si>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</si>
  <si>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</si>
  <si>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</si>
  <si>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</si>
  <si>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</si>
  <si>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</si>
  <si>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</si>
  <si>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</si>
  <si>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</si>
  <si>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</si>
  <si>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</si>
  <si>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</si>
  <si>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</si>
  <si>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</si>
  <si>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</si>
  <si>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</si>
  <si>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</si>
  <si>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</si>
  <si>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</si>
  <si>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</si>
  <si>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</si>
  <si>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</si>
  <si>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</si>
  <si>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</si>
  <si>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</si>
  <si>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</si>
  <si>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</si>
  <si>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</si>
  <si>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</si>
  <si>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</si>
  <si>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</si>
  <si>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</si>
  <si>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</si>
  <si>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</si>
  <si>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</si>
  <si>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</si>
  <si>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</si>
  <si>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</si>
  <si>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</si>
  <si>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</si>
  <si>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</si>
  <si>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</si>
  <si>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</si>
  <si>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</si>
  <si>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</si>
  <si>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</si>
  <si>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</si>
  <si>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</si>
  <si>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</si>
  <si>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</si>
  <si>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</si>
  <si>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</si>
  <si>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</si>
  <si>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</si>
  <si>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</si>
  <si>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</si>
  <si>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</si>
  <si>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</si>
  <si>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</si>
  <si>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</si>
  <si>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</si>
  <si>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</si>
  <si>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</si>
  <si>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</si>
  <si>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</si>
  <si>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</si>
  <si>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</si>
  <si>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</si>
  <si>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</si>
  <si>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</si>
  <si>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</si>
  <si>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</si>
  <si>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</si>
  <si>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</si>
  <si>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</si>
  <si>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</si>
  <si>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</si>
  <si>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</si>
  <si>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</si>
  <si>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</si>
  <si>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</si>
  <si>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</si>
  <si>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</si>
  <si>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</si>
  <si>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</si>
  <si>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</si>
  <si>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</si>
  <si>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</si>
  <si>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</si>
  <si>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</si>
  <si>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</si>
  <si>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</si>
  <si>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</si>
  <si>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</si>
  <si>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</si>
  <si>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</si>
  <si>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</si>
  <si>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</si>
  <si>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</si>
  <si>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</si>
  <si>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</si>
  <si>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</si>
  <si>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</si>
  <si>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</si>
  <si>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</si>
  <si>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</si>
  <si>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</si>
  <si>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</si>
  <si>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</si>
  <si>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</si>
  <si>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</si>
  <si>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</si>
  <si>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</si>
  <si>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</si>
  <si>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</si>
  <si>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</si>
  <si>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</si>
  <si>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</si>
  <si>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</si>
  <si>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</si>
  <si>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</si>
  <si>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</si>
  <si>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</si>
  <si>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</si>
  <si>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</si>
  <si>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</si>
  <si>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</si>
  <si>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</si>
  <si>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</si>
  <si>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</si>
  <si>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</si>
  <si>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</si>
  <si>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</si>
  <si>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</si>
  <si>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</si>
  <si>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</si>
  <si>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</si>
  <si>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</si>
  <si>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</si>
  <si>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</si>
  <si>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</si>
  <si>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</si>
  <si>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</si>
  <si>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</si>
  <si>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</si>
  <si>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</si>
  <si>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</si>
  <si>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</si>
  <si>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</si>
  <si>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</si>
  <si>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</si>
  <si>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</si>
  <si>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</si>
  <si>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</si>
  <si>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</si>
  <si>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</si>
  <si>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</si>
  <si>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</si>
  <si>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</si>
  <si>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</si>
  <si>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</si>
  <si>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</si>
  <si>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</si>
  <si>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</si>
  <si>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</si>
  <si>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</si>
  <si>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</si>
  <si>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</si>
  <si>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</si>
  <si>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</si>
  <si>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</si>
  <si>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</si>
  <si>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</si>
  <si>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</si>
  <si>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</si>
  <si>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</si>
  <si>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</si>
  <si>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</si>
  <si>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</si>
  <si>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</si>
  <si>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</si>
  <si>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</si>
  <si>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</si>
  <si>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</si>
  <si>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</si>
  <si>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</si>
  <si>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</si>
  <si>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</si>
  <si>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</si>
  <si>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</si>
  <si>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</si>
  <si>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</si>
  <si>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</si>
  <si>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</si>
  <si>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</si>
  <si>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</si>
  <si>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</si>
  <si>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</si>
  <si>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</si>
  <si>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</si>
  <si>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</si>
  <si>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</si>
  <si>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</si>
  <si>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</si>
  <si>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</si>
  <si>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</si>
  <si>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</si>
  <si>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</si>
  <si>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</si>
  <si>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</si>
  <si>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</si>
  <si>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</si>
  <si>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</si>
  <si>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</si>
  <si>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</si>
  <si>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</si>
  <si>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</si>
  <si>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</si>
  <si>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</si>
  <si>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</si>
  <si>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</si>
  <si>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</si>
  <si>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</si>
  <si>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</si>
  <si>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</si>
  <si>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</si>
  <si>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</si>
  <si>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</si>
  <si>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</si>
  <si>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</si>
  <si>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</si>
  <si>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</si>
  <si>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</si>
  <si>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</si>
  <si>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</si>
  <si>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</si>
  <si>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</si>
  <si>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</si>
  <si>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</si>
  <si>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</si>
  <si>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</si>
  <si>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</si>
  <si>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</si>
  <si>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</si>
  <si>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</si>
  <si>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</si>
  <si>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</si>
  <si>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</si>
  <si>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</si>
  <si>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</si>
  <si>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</si>
  <si>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</si>
  <si>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</si>
  <si>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</si>
  <si>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</si>
  <si>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</si>
  <si>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</si>
  <si>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</si>
  <si>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</si>
  <si>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</si>
  <si>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</si>
  <si>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</si>
  <si>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</si>
  <si>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</si>
  <si>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</si>
  <si>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</si>
  <si>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</si>
  <si>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</si>
  <si>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</si>
  <si>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</si>
  <si>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</si>
  <si>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</si>
  <si>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</si>
  <si>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</si>
  <si>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</si>
  <si>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</si>
  <si>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</si>
  <si>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</si>
  <si>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</si>
  <si>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</si>
  <si>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</si>
  <si>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</si>
  <si>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</si>
  <si>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</si>
  <si>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</si>
  <si>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</si>
  <si>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</si>
  <si>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</si>
  <si>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</si>
  <si>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</si>
  <si>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</si>
  <si>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</si>
  <si>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</si>
  <si>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</si>
  <si>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</si>
  <si>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</si>
  <si>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</si>
  <si>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</si>
  <si>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</si>
  <si>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</si>
  <si>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</si>
  <si>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</si>
  <si>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</si>
  <si>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</si>
  <si>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</si>
  <si>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</si>
  <si>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</si>
  <si>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</si>
  <si>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</si>
  <si>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</si>
  <si>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</si>
  <si>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</si>
  <si>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</si>
  <si>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</si>
  <si>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</si>
  <si>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</si>
  <si>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</si>
  <si>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</si>
  <si>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</si>
  <si>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</si>
  <si>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</si>
  <si>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</si>
  <si>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</si>
  <si>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</si>
  <si>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</si>
  <si>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</si>
  <si>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</si>
  <si>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</si>
  <si>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</si>
  <si>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</si>
  <si>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</si>
  <si>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</si>
  <si>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</si>
  <si>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</si>
  <si>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</si>
  <si>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</si>
  <si>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</si>
  <si>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</si>
  <si>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</si>
  <si>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</si>
  <si>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</si>
  <si>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</si>
  <si>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</si>
  <si>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EASTERN DISTRICT OF MICHIGAN</t>
  </si>
  <si>
    <t>MIE</t>
  </si>
  <si>
    <t>2:08-CR-20314</t>
  </si>
  <si>
    <t>USA v. Hamama</t>
  </si>
  <si>
    <t>Issam George Hamama</t>
  </si>
  <si>
    <t>Haytham Faraj</t>
  </si>
  <si>
    <t>2181 Jamieson Ave.</t>
  </si>
  <si>
    <t>Suite 1505</t>
  </si>
  <si>
    <t>Alexandria, Virginia 22314</t>
  </si>
  <si>
    <t>888-970-0005</t>
  </si>
  <si>
    <t>haytham@puckettfaraj.com</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</si>
  <si>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</si>
  <si>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</si>
  <si>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</si>
  <si>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</si>
  <si>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</si>
  <si>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</si>
  <si>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</si>
  <si>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</si>
  <si>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Cordination with Mr. Al-Marashi regarding expert testimony</t>
  </si>
  <si>
    <t>Prepared budget; conference with Mr. Al-Marashi</t>
  </si>
  <si>
    <t>Prepared discovery request letter</t>
  </si>
  <si>
    <t>Prepared budget, drafted motion, and consulted with Mr. Ranz regarding budget</t>
  </si>
  <si>
    <t>submitted motion to approve budget</t>
  </si>
  <si>
    <t>Status conference</t>
  </si>
  <si>
    <t>Long Distance call to Dr. Al-marashi</t>
  </si>
  <si>
    <t>Parking</t>
  </si>
  <si>
    <t>18 USC 371, 951(a), 1001(a)(2)</t>
  </si>
  <si>
    <t>None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</si>
</sst>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0" fillId="0" borderId="0" xfId="0" applyFill="1" applyBorder="1" applyAlignment="1">
      <alignment horizontal="center"/>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27" xfId="0" applyFont="1" applyFill="1" applyBorder="1" applyAlignment="1" applyProtection="1">
      <alignment horizontal="center"/>
      <protection locked="0"/>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17" fillId="0" borderId="10" xfId="0" applyFont="1" applyBorder="1" applyAlignment="1">
      <alignment horizontal="center"/>
    </xf>
    <xf numFmtId="0" fontId="17" fillId="0" borderId="101" xfId="0" applyFont="1" applyBorder="1" applyAlignment="1">
      <alignment horizontal="center"/>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xf numFmtId="14" fontId="0" fillId="0" borderId="0" xfId="0" applyNumberFormat="1" applyAlignment="1" applyProtection="1">
      <alignment/>
      <protection locked="0"/>
    </xf>
    <xf numFmtId="14" fontId="3" fillId="32" borderId="27"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8" sqref="B8:C8"/>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384</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391</v>
      </c>
      <c r="C8" s="706"/>
      <c r="D8" s="278" t="s">
        <v>140</v>
      </c>
      <c r="E8" s="705" t="s">
        <v>392</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393</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394</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395</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396</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397</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398</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399</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110</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389</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390</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09" t="str">
        <f>Header!A1</f>
        <v>EASTERN DISTRICT OF MICHIGAN</v>
      </c>
      <c r="B1" s="709"/>
      <c r="C1" s="709"/>
      <c r="D1" s="709"/>
      <c r="E1" s="709"/>
      <c r="F1" s="709"/>
      <c r="G1" s="709"/>
      <c r="H1" s="156"/>
      <c r="I1" s="156"/>
      <c r="J1" s="11"/>
    </row>
    <row r="2" spans="1:10" s="81" customFormat="1" ht="21" customHeight="1">
      <c r="A2" s="709" t="str">
        <f>Header!A2</f>
        <v>STAGE 1 MEGA CASE (PRE-TRIAL)</v>
      </c>
      <c r="B2" s="709"/>
      <c r="C2" s="709"/>
      <c r="D2" s="709"/>
      <c r="E2" s="709"/>
      <c r="F2" s="709"/>
      <c r="G2" s="709"/>
      <c r="H2" s="156"/>
      <c r="I2" s="156"/>
      <c r="J2" s="11"/>
    </row>
    <row r="3" spans="1:10" s="82" customFormat="1" ht="21" customHeight="1">
      <c r="A3" s="710" t="s">
        <v>320</v>
      </c>
      <c r="B3" s="710"/>
      <c r="C3" s="710"/>
      <c r="D3" s="710"/>
      <c r="E3" s="710"/>
      <c r="F3" s="710"/>
      <c r="G3" s="710"/>
      <c r="H3" s="13"/>
      <c r="I3" s="13"/>
      <c r="J3" s="14"/>
    </row>
    <row r="4" spans="1:10" s="80" customFormat="1" ht="17.25" customHeight="1">
      <c r="A4" s="711" t="s">
        <v>148</v>
      </c>
      <c r="B4" s="711"/>
      <c r="C4" s="711"/>
      <c r="D4" s="711"/>
      <c r="E4" s="711"/>
      <c r="F4" s="711"/>
      <c r="G4" s="711"/>
      <c r="H4" s="155"/>
      <c r="I4" s="155"/>
      <c r="J4" s="14"/>
    </row>
    <row r="5" spans="1:12" ht="12.75">
      <c r="A5" s="13"/>
      <c r="B5" s="13"/>
      <c r="C5" s="13"/>
      <c r="D5" s="13"/>
      <c r="E5" s="13"/>
      <c r="F5" s="13"/>
      <c r="G5" s="13"/>
      <c r="H5" s="13"/>
      <c r="I5" s="13"/>
      <c r="J5" s="13"/>
      <c r="K5" s="13"/>
      <c r="L5" s="13"/>
    </row>
    <row r="6" spans="1:12" ht="13.5" thickBot="1">
      <c r="A6" s="175" t="s">
        <v>74</v>
      </c>
      <c r="B6" s="712" t="str">
        <f>IF(Header!B8="","",Header!B8)</f>
        <v>2:08-CR-20314</v>
      </c>
      <c r="C6" s="712"/>
      <c r="D6" s="713"/>
      <c r="E6" s="713"/>
      <c r="F6" s="16"/>
      <c r="G6" s="16"/>
      <c r="H6" s="13"/>
      <c r="I6" s="13"/>
      <c r="J6" s="13"/>
      <c r="K6" s="13"/>
      <c r="L6" s="13"/>
    </row>
    <row r="7" spans="1:12" ht="13.5" thickBot="1">
      <c r="A7" s="175" t="s">
        <v>75</v>
      </c>
      <c r="B7" s="712" t="str">
        <f>IF(Header!E8="","",Header!E8)</f>
        <v>USA v. Hamama</v>
      </c>
      <c r="C7" s="712"/>
      <c r="D7" s="713"/>
      <c r="E7" s="713"/>
      <c r="F7" s="17"/>
      <c r="G7" s="17"/>
      <c r="H7" s="13"/>
      <c r="I7" s="13"/>
      <c r="K7" s="13"/>
      <c r="L7" s="13"/>
    </row>
    <row r="8" spans="1:9" ht="13.5" thickBot="1">
      <c r="A8" s="175" t="s">
        <v>209</v>
      </c>
      <c r="B8" s="712" t="str">
        <f>IF(Header!B13="","",Header!B13)</f>
        <v>Haytham Faraj</v>
      </c>
      <c r="C8" s="712"/>
      <c r="D8" s="713"/>
      <c r="E8" s="713"/>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7" t="s">
        <v>135</v>
      </c>
      <c r="B10" s="714" t="s">
        <v>136</v>
      </c>
      <c r="C10" s="715"/>
      <c r="D10" s="714" t="s">
        <v>321</v>
      </c>
      <c r="E10" s="716"/>
      <c r="F10" s="707" t="s">
        <v>137</v>
      </c>
      <c r="G10" s="708"/>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3520</v>
      </c>
      <c r="G14" s="613">
        <f>IF((C14+E14)="","",((C14*Header!$B$25)+(E14*Header!$E$25)))</f>
        <v>3520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550</v>
      </c>
      <c r="G19" s="611">
        <f>IF((C19+E19)="","",((C19*Header!$B$25)+(E19*Header!$E$25)))</f>
        <v>550</v>
      </c>
    </row>
    <row r="20" spans="1:7" ht="19.5" customHeight="1">
      <c r="A20" s="392" t="s">
        <v>329</v>
      </c>
      <c r="B20" s="456">
        <v>60</v>
      </c>
      <c r="C20" s="651">
        <v>60</v>
      </c>
      <c r="D20" s="456"/>
      <c r="E20" s="654"/>
      <c r="F20" s="612">
        <f>IF((B20+D20)="","",((B20*Header!$B$25)+(D20*Header!$E$25)))</f>
        <v>6600</v>
      </c>
      <c r="G20" s="613">
        <f>IF((C20+E20)="","",((C20*Header!$B$25)+(E20*Header!$E$25)))</f>
        <v>6600</v>
      </c>
    </row>
    <row r="21" spans="1:7" ht="19.5" customHeight="1">
      <c r="A21" s="392" t="s">
        <v>330</v>
      </c>
      <c r="B21" s="456">
        <v>60</v>
      </c>
      <c r="C21" s="651">
        <v>60</v>
      </c>
      <c r="D21" s="456"/>
      <c r="E21" s="654"/>
      <c r="F21" s="610">
        <f>IF((B21+D21)="","",((B21*Header!$B$25)+(D21*Header!$E$25)))</f>
        <v>6600</v>
      </c>
      <c r="G21" s="611">
        <f>IF((C21+E21)="","",((C21*Header!$B$25)+(E21*Header!$E$25)))</f>
        <v>6600</v>
      </c>
    </row>
    <row r="22" spans="1:7" ht="19.5" customHeight="1">
      <c r="A22" s="392" t="s">
        <v>331</v>
      </c>
      <c r="B22" s="455">
        <v>80</v>
      </c>
      <c r="C22" s="650">
        <v>80</v>
      </c>
      <c r="D22" s="455"/>
      <c r="E22" s="653"/>
      <c r="F22" s="612">
        <f>IF((B22+D22)="","",((B22*Header!$B$25)+(D22*Header!$E$25)))</f>
        <v>8800</v>
      </c>
      <c r="G22" s="613">
        <f>IF((C22+E22)="","",((C22*Header!$B$25)+(E22*Header!$E$25)))</f>
        <v>8800</v>
      </c>
    </row>
    <row r="23" spans="1:7" ht="19.5" customHeight="1">
      <c r="A23" s="392" t="s">
        <v>332</v>
      </c>
      <c r="B23" s="456">
        <v>40</v>
      </c>
      <c r="C23" s="651">
        <v>40</v>
      </c>
      <c r="D23" s="456"/>
      <c r="E23" s="654"/>
      <c r="F23" s="610">
        <f>IF((B23+D23)="","",((B23*Header!$B$25)+(D23*Header!$E$25)))</f>
        <v>4400</v>
      </c>
      <c r="G23" s="611">
        <f>IF((C23+E23)="","",((C23*Header!$B$25)+(E23*Header!$E$25)))</f>
        <v>4400</v>
      </c>
    </row>
    <row r="24" spans="1:7" ht="19.5" customHeight="1" thickBot="1">
      <c r="A24" s="459" t="s">
        <v>382</v>
      </c>
      <c r="B24" s="457">
        <v>2</v>
      </c>
      <c r="C24" s="652">
        <v>2</v>
      </c>
      <c r="D24" s="457"/>
      <c r="E24" s="655"/>
      <c r="F24" s="614">
        <f>IF((B24+D24)="","",((B24*Header!$B$25)+(D24*Header!$E$25)))</f>
        <v>220</v>
      </c>
      <c r="G24" s="615">
        <f>IF((C24+E24)="","",((C24*Header!$B$25)+(E24*Header!$E$25)))</f>
        <v>220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30690</v>
      </c>
      <c r="G25" s="453">
        <f t="shared" si="0"/>
        <v>30690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7:E7"/>
    <mergeCell ref="A1:G1"/>
    <mergeCell ref="A3:G3"/>
    <mergeCell ref="A4:G4"/>
    <mergeCell ref="B6:E6"/>
    <mergeCell ref="B8:E8"/>
    <mergeCell ref="B10:C10"/>
    <mergeCell ref="D10:E10"/>
    <mergeCell ref="A2:G2"/>
    <mergeCell ref="A10:A11"/>
    <mergeCell ref="F10:G10"/>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
      <selection activeCell="A25" sqref="A16:A25"/>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09" t="str">
        <f>Header!A1</f>
        <v>EASTERN DISTRICT OF MICHIGAN</v>
      </c>
      <c r="B1" s="709"/>
      <c r="C1" s="709"/>
      <c r="D1" s="709"/>
      <c r="E1" s="709"/>
      <c r="F1" s="709"/>
      <c r="G1" s="709"/>
      <c r="H1" s="709"/>
      <c r="I1" s="709"/>
      <c r="J1" s="709"/>
      <c r="K1" s="709"/>
      <c r="L1" s="156"/>
      <c r="M1" s="156"/>
      <c r="N1" s="11"/>
      <c r="O1" s="11"/>
      <c r="P1" s="11"/>
      <c r="Q1" s="11"/>
      <c r="R1" s="11"/>
      <c r="S1" s="11"/>
      <c r="T1" s="11"/>
    </row>
    <row r="2" spans="1:20" s="81" customFormat="1" ht="18">
      <c r="A2" s="710" t="str">
        <f>Header!A2</f>
        <v>STAGE 1 MEGA CASE (PRE-TRIAL)</v>
      </c>
      <c r="B2" s="710"/>
      <c r="C2" s="710"/>
      <c r="D2" s="710"/>
      <c r="E2" s="710"/>
      <c r="F2" s="710"/>
      <c r="G2" s="710"/>
      <c r="H2" s="710"/>
      <c r="I2" s="710"/>
      <c r="J2" s="710"/>
      <c r="K2" s="710"/>
      <c r="L2" s="156"/>
      <c r="M2" s="156"/>
      <c r="N2" s="11"/>
      <c r="O2" s="11"/>
      <c r="P2" s="11"/>
      <c r="Q2" s="11"/>
      <c r="R2" s="11"/>
      <c r="S2" s="11"/>
      <c r="T2" s="11"/>
    </row>
    <row r="3" spans="1:20" s="82" customFormat="1" ht="16.5" customHeight="1">
      <c r="A3" s="709" t="s">
        <v>212</v>
      </c>
      <c r="B3" s="709"/>
      <c r="C3" s="709"/>
      <c r="D3" s="709"/>
      <c r="E3" s="709"/>
      <c r="F3" s="709"/>
      <c r="G3" s="709"/>
      <c r="H3" s="709"/>
      <c r="I3" s="709"/>
      <c r="J3" s="709"/>
      <c r="K3" s="709"/>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7" t="str">
        <f>IF(Header!B8="","",Header!B8)</f>
        <v>2:08-CR-20314</v>
      </c>
      <c r="C6" s="728"/>
      <c r="D6" s="18"/>
      <c r="E6" s="18"/>
      <c r="F6" s="18"/>
      <c r="G6" s="18"/>
      <c r="H6" s="18"/>
      <c r="I6" s="18"/>
      <c r="J6" s="13"/>
      <c r="K6" s="13"/>
      <c r="L6" s="13"/>
      <c r="M6" s="13"/>
      <c r="N6" s="13"/>
      <c r="O6" s="13"/>
      <c r="P6" s="13"/>
      <c r="Q6" s="13"/>
      <c r="R6" s="13"/>
      <c r="S6" s="13"/>
      <c r="T6" s="13"/>
    </row>
    <row r="7" spans="1:20" s="80" customFormat="1" ht="16.5" thickBot="1">
      <c r="A7" s="201" t="s">
        <v>75</v>
      </c>
      <c r="B7" s="727" t="str">
        <f>IF(Header!E8="","",Header!E8)</f>
        <v>USA v. Hamama</v>
      </c>
      <c r="C7" s="727"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7" t="str">
        <f>IF(Header!B13="","",Header!B13)</f>
        <v>Haytham Faraj</v>
      </c>
      <c r="C8" s="727" t="e">
        <f>IF(Header!#REF!="","",Header!#REF!)</f>
        <v>#REF!</v>
      </c>
      <c r="D8" s="19"/>
      <c r="E8" s="19"/>
      <c r="F8" s="19"/>
      <c r="G8" s="19"/>
      <c r="H8" s="19"/>
      <c r="I8" s="19"/>
    </row>
    <row r="9" s="80" customFormat="1" ht="15" customHeight="1" thickBot="1"/>
    <row r="10" spans="1:11" s="82" customFormat="1" ht="24" customHeight="1" thickBot="1">
      <c r="A10" s="314"/>
      <c r="B10" s="733" t="s">
        <v>35</v>
      </c>
      <c r="C10" s="734"/>
      <c r="D10" s="739" t="s">
        <v>335</v>
      </c>
      <c r="E10" s="740"/>
      <c r="F10" s="740"/>
      <c r="G10" s="741"/>
      <c r="H10" s="729" t="s">
        <v>112</v>
      </c>
      <c r="I10" s="730"/>
      <c r="J10" s="742" t="s">
        <v>147</v>
      </c>
      <c r="K10" s="743"/>
    </row>
    <row r="11" spans="1:11" s="82" customFormat="1" ht="24" customHeight="1" thickBot="1">
      <c r="A11" s="315"/>
      <c r="B11" s="735"/>
      <c r="C11" s="736"/>
      <c r="D11" s="739" t="s">
        <v>146</v>
      </c>
      <c r="E11" s="740"/>
      <c r="F11" s="739" t="s">
        <v>366</v>
      </c>
      <c r="G11" s="740"/>
      <c r="H11" s="731"/>
      <c r="I11" s="732"/>
      <c r="J11" s="744"/>
      <c r="K11" s="745"/>
    </row>
    <row r="12" spans="1:11" s="13" customFormat="1" ht="40.5" customHeight="1" thickBot="1">
      <c r="A12" s="316" t="s">
        <v>135</v>
      </c>
      <c r="B12" s="737"/>
      <c r="C12" s="73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4"/>
      <c r="C13" s="725"/>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21"/>
      <c r="C14" s="726"/>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21" t="s">
        <v>400</v>
      </c>
      <c r="C15" s="721"/>
      <c r="D15" s="468">
        <v>4</v>
      </c>
      <c r="E15" s="469"/>
      <c r="F15" s="658">
        <v>4</v>
      </c>
      <c r="G15" s="659"/>
      <c r="H15" s="470">
        <v>57.2</v>
      </c>
      <c r="I15" s="661">
        <v>57.2</v>
      </c>
      <c r="J15" s="480">
        <f>IF((D15+E15+H15)="","",((D15*Header!$B$25)+(E15*Header!$E$25)+H15))</f>
        <v>497.2</v>
      </c>
      <c r="K15" s="479">
        <f>IF((F15+G15+I15)="","",((F15*Header!$B$25)+(G15*Header!$E$25)+I15))</f>
        <v>497.2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950</v>
      </c>
      <c r="K20" s="479">
        <f>IF((F20+G20+I20)="","",((F20*Header!$B$25)+(G20*Header!$E$25)+I20))</f>
        <v>950</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745.8</v>
      </c>
      <c r="K21" s="479">
        <f>IF((F21+G21+I21)="","",((F21*Header!$B$25)+(G21*Header!$E$25)+I21))</f>
        <v>745.8</v>
      </c>
    </row>
    <row r="22" spans="1:11" s="83" customFormat="1" ht="19.5" customHeight="1">
      <c r="A22" s="465" t="str">
        <f>'Time Budget'!A21</f>
        <v>Obtaining and Reviewing Records (16b)</v>
      </c>
      <c r="B22" s="719"/>
      <c r="C22" s="720"/>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2430</v>
      </c>
      <c r="K24" s="481">
        <f>IF((F24+G24+I24)="","",((F24*Header!$B$25)+(G24*Header!$E$25)+I24))</f>
        <v>2430</v>
      </c>
    </row>
    <row r="25" spans="1:11" s="83" customFormat="1" ht="30" customHeight="1" thickBot="1">
      <c r="A25" s="459" t="str">
        <f>'Time Budget'!A24</f>
        <v>Amendments to Budget (16e)</v>
      </c>
      <c r="B25" s="722"/>
      <c r="C25" s="723"/>
      <c r="D25" s="471">
        <v>1</v>
      </c>
      <c r="E25" s="472"/>
      <c r="F25" s="473">
        <v>1</v>
      </c>
      <c r="G25" s="474"/>
      <c r="H25" s="471"/>
      <c r="I25" s="475"/>
      <c r="J25" s="482">
        <f>IF((D25+E25+H25)="","",((D25*Header!$B$25)+(E25*Header!$E$25)+H25))</f>
        <v>110</v>
      </c>
      <c r="K25" s="483">
        <f>IF((F25+G25+I25)="","",((F25*Header!$B$25)+(G25*Header!$E$25)+I25))</f>
        <v>110</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4733</v>
      </c>
      <c r="K26" s="489">
        <f t="shared" si="0"/>
        <v>4733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17:C17"/>
    <mergeCell ref="H10:I11"/>
    <mergeCell ref="B10:C12"/>
    <mergeCell ref="D10:G10"/>
    <mergeCell ref="A1:K1"/>
    <mergeCell ref="A3:K3"/>
    <mergeCell ref="A2:K2"/>
    <mergeCell ref="J10:K11"/>
    <mergeCell ref="D11:E11"/>
    <mergeCell ref="F11:G11"/>
    <mergeCell ref="B13:C13"/>
    <mergeCell ref="B14:C14"/>
    <mergeCell ref="B16:C16"/>
    <mergeCell ref="B15:C15"/>
    <mergeCell ref="B6:C6"/>
    <mergeCell ref="B7:C7"/>
    <mergeCell ref="B8:C8"/>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60">
      <selection activeCell="D184" sqref="D184:E184"/>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0</v>
      </c>
      <c r="J3" s="166">
        <f>Secrets!$J$115+Timesheet!$K$126+Timesheet!$K$128</f>
        <v>1.7</v>
      </c>
      <c r="K3" s="166">
        <f>Secrets!$K$115+Timesheet!$L$126+Timesheet!$L$128</f>
        <v>1.6</v>
      </c>
      <c r="L3" s="166">
        <f>Secrets!$L$115+Timesheet!$M$126+Timesheet!$M$128</f>
        <v>1.2</v>
      </c>
      <c r="M3" s="166">
        <f>Secrets!$M$115+Timesheet!$N$126+Timesheet!$N$128</f>
        <v>1</v>
      </c>
      <c r="N3" s="166">
        <f>Secrets!$N$115+Timesheet!$O$126+Timesheet!$O$128</f>
        <v>2</v>
      </c>
      <c r="O3" s="166">
        <f>Secrets!$O$115+Timesheet!$P$126+Timesheet!$P$128</f>
        <v>3</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1.7</v>
      </c>
      <c r="K4" s="166">
        <f>Secrets!$K$116+Timesheet!$L$126+Timesheet!$L$129</f>
        <v>1.6</v>
      </c>
      <c r="L4" s="166">
        <f>Secrets!$L$116+Timesheet!$M$126+Timesheet!$M$129</f>
        <v>1.2</v>
      </c>
      <c r="M4" s="166">
        <f>Secrets!$M$116+Timesheet!$N$126+Timesheet!$N$129</f>
        <v>1</v>
      </c>
      <c r="N4" s="166">
        <f>Secrets!$N$116+Timesheet!$O$126+Timesheet!$O$129</f>
        <v>2</v>
      </c>
      <c r="O4" s="166">
        <f>Secrets!$O$116+Timesheet!$P$126+Timesheet!$P$129</f>
        <v>3</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7" t="s">
        <v>5</v>
      </c>
      <c r="B34" s="758"/>
      <c r="C34" s="758"/>
      <c r="D34" s="758"/>
      <c r="E34" s="759"/>
      <c r="G34" s="757" t="s">
        <v>5</v>
      </c>
      <c r="H34" s="758"/>
      <c r="I34" s="758"/>
      <c r="J34" s="758"/>
      <c r="K34" s="759"/>
      <c r="T34" s="64"/>
    </row>
    <row r="35" spans="1:20" ht="12.75" customHeight="1">
      <c r="A35" s="533" t="s">
        <v>144</v>
      </c>
      <c r="B35" s="754" t="str">
        <f>Header!B13</f>
        <v>Haytham Faraj</v>
      </c>
      <c r="C35" s="755"/>
      <c r="D35" s="755"/>
      <c r="E35" s="756"/>
      <c r="F35" s="593"/>
      <c r="G35" s="533" t="s">
        <v>144</v>
      </c>
      <c r="H35" s="754">
        <f>Header!E13</f>
        <v>0</v>
      </c>
      <c r="I35" s="755"/>
      <c r="J35" s="755"/>
      <c r="K35" s="756"/>
      <c r="T35" s="64"/>
    </row>
    <row r="36" spans="1:20" ht="12.75" customHeight="1">
      <c r="A36" s="533"/>
      <c r="B36" s="594"/>
      <c r="C36" s="594"/>
      <c r="D36" s="594"/>
      <c r="E36" s="595"/>
      <c r="F36" s="593"/>
      <c r="G36" s="533"/>
      <c r="H36" s="594"/>
      <c r="I36" s="594"/>
      <c r="J36" s="594"/>
      <c r="K36" s="595"/>
      <c r="T36" s="64"/>
    </row>
    <row r="37" spans="1:20" ht="12.75">
      <c r="A37" s="533" t="s">
        <v>143</v>
      </c>
      <c r="B37" s="754" t="str">
        <f>Header!B15</f>
        <v>2181 Jamieson Ave.</v>
      </c>
      <c r="C37" s="755"/>
      <c r="D37" s="755"/>
      <c r="E37" s="756"/>
      <c r="F37" s="593"/>
      <c r="G37" s="533" t="s">
        <v>143</v>
      </c>
      <c r="H37" s="754">
        <f>Header!E15</f>
        <v>0</v>
      </c>
      <c r="I37" s="755"/>
      <c r="J37" s="755"/>
      <c r="K37" s="756"/>
      <c r="T37" s="64"/>
    </row>
    <row r="38" spans="1:20" ht="12.75">
      <c r="A38" s="533"/>
      <c r="B38" s="750" t="str">
        <f>Header!B17</f>
        <v>Suite 1505</v>
      </c>
      <c r="C38" s="751"/>
      <c r="D38" s="751"/>
      <c r="E38" s="752"/>
      <c r="F38" s="593"/>
      <c r="G38" s="533"/>
      <c r="H38" s="750">
        <f>Header!E17</f>
        <v>0</v>
      </c>
      <c r="I38" s="751"/>
      <c r="J38" s="751"/>
      <c r="K38" s="752"/>
      <c r="T38" s="64"/>
    </row>
    <row r="39" spans="1:20" ht="12.75">
      <c r="A39" s="533"/>
      <c r="B39" s="754" t="str">
        <f>Header!B19</f>
        <v>Alexandria, Virginia 22314</v>
      </c>
      <c r="C39" s="755"/>
      <c r="D39" s="755"/>
      <c r="E39" s="756"/>
      <c r="F39" s="593"/>
      <c r="G39" s="533"/>
      <c r="H39" s="754">
        <f>Header!E19</f>
        <v>0</v>
      </c>
      <c r="I39" s="755"/>
      <c r="J39" s="755"/>
      <c r="K39" s="756"/>
      <c r="T39" s="64"/>
    </row>
    <row r="40" spans="1:20" ht="12.75">
      <c r="A40" s="533"/>
      <c r="B40" s="594"/>
      <c r="C40" s="594"/>
      <c r="D40" s="594"/>
      <c r="E40" s="595"/>
      <c r="F40" s="593"/>
      <c r="G40" s="533"/>
      <c r="H40" s="594"/>
      <c r="I40" s="594"/>
      <c r="J40" s="594"/>
      <c r="K40" s="595"/>
      <c r="T40" s="64"/>
    </row>
    <row r="41" spans="1:20" ht="12.75">
      <c r="A41" s="533" t="s">
        <v>379</v>
      </c>
      <c r="B41" s="754" t="str">
        <f>Header!B21</f>
        <v>888-970-0005</v>
      </c>
      <c r="C41" s="755"/>
      <c r="D41" s="755"/>
      <c r="E41" s="756"/>
      <c r="F41" s="593"/>
      <c r="G41" s="533" t="s">
        <v>379</v>
      </c>
      <c r="H41" s="754">
        <f>Header!E21</f>
        <v>0</v>
      </c>
      <c r="I41" s="755"/>
      <c r="J41" s="755"/>
      <c r="K41" s="756"/>
      <c r="T41" s="64"/>
    </row>
    <row r="42" spans="1:20" ht="12.75">
      <c r="A42" s="533"/>
      <c r="B42" s="594"/>
      <c r="C42" s="594"/>
      <c r="D42" s="594"/>
      <c r="E42" s="595"/>
      <c r="F42" s="593"/>
      <c r="G42" s="533"/>
      <c r="H42" s="594"/>
      <c r="I42" s="594"/>
      <c r="J42" s="594"/>
      <c r="K42" s="595"/>
      <c r="T42" s="64"/>
    </row>
    <row r="43" spans="1:20" ht="12.75">
      <c r="A43" s="533" t="s">
        <v>380</v>
      </c>
      <c r="B43" s="754" t="str">
        <f>Header!B23</f>
        <v>haytham@puckettfaraj.com</v>
      </c>
      <c r="C43" s="755"/>
      <c r="D43" s="755"/>
      <c r="E43" s="756"/>
      <c r="F43" s="593"/>
      <c r="G43" s="533" t="s">
        <v>380</v>
      </c>
      <c r="H43" s="754">
        <f>Header!E23</f>
        <v>0</v>
      </c>
      <c r="I43" s="755"/>
      <c r="J43" s="755"/>
      <c r="K43" s="756"/>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4" t="str">
        <f>Header!B13</f>
        <v>Haytham Faraj</v>
      </c>
      <c r="C49" s="755"/>
      <c r="D49" s="755"/>
      <c r="E49" s="756"/>
      <c r="F49" s="593"/>
      <c r="G49" s="533" t="s">
        <v>144</v>
      </c>
      <c r="H49" s="754">
        <f>Header!E13</f>
        <v>0</v>
      </c>
      <c r="I49" s="755"/>
      <c r="J49" s="755"/>
      <c r="K49" s="756"/>
      <c r="T49" s="64"/>
    </row>
    <row r="50" spans="1:20" ht="12.75">
      <c r="A50" s="533"/>
      <c r="B50" s="594"/>
      <c r="C50" s="594"/>
      <c r="D50" s="594"/>
      <c r="E50" s="595"/>
      <c r="F50" s="593"/>
      <c r="G50" s="533"/>
      <c r="H50" s="594"/>
      <c r="I50" s="594"/>
      <c r="J50" s="594"/>
      <c r="K50" s="595"/>
      <c r="T50" s="64"/>
    </row>
    <row r="51" spans="1:20" ht="12.75">
      <c r="A51" s="533" t="s">
        <v>143</v>
      </c>
      <c r="B51" s="754" t="str">
        <f>Header!B15</f>
        <v>2181 Jamieson Ave.</v>
      </c>
      <c r="C51" s="755"/>
      <c r="D51" s="755"/>
      <c r="E51" s="756"/>
      <c r="F51" s="593"/>
      <c r="G51" s="533" t="s">
        <v>143</v>
      </c>
      <c r="H51" s="754">
        <f>Header!E15</f>
        <v>0</v>
      </c>
      <c r="I51" s="755"/>
      <c r="J51" s="755"/>
      <c r="K51" s="756"/>
      <c r="T51" s="64"/>
    </row>
    <row r="52" spans="1:20" ht="12.75">
      <c r="A52" s="533"/>
      <c r="B52" s="754" t="str">
        <f>Header!B17</f>
        <v>Suite 1505</v>
      </c>
      <c r="C52" s="755"/>
      <c r="D52" s="755"/>
      <c r="E52" s="756"/>
      <c r="F52" s="593"/>
      <c r="G52" s="533"/>
      <c r="H52" s="750">
        <f>Header!E17</f>
        <v>0</v>
      </c>
      <c r="I52" s="751"/>
      <c r="J52" s="751"/>
      <c r="K52" s="752"/>
      <c r="T52" s="64"/>
    </row>
    <row r="53" spans="1:20" ht="12.75">
      <c r="A53" s="533"/>
      <c r="B53" s="754" t="str">
        <f>Header!B19</f>
        <v>Alexandria, Virginia 22314</v>
      </c>
      <c r="C53" s="755"/>
      <c r="D53" s="755"/>
      <c r="E53" s="756"/>
      <c r="F53" s="593"/>
      <c r="G53" s="533"/>
      <c r="H53" s="754">
        <f>Header!E19</f>
        <v>0</v>
      </c>
      <c r="I53" s="755"/>
      <c r="J53" s="755"/>
      <c r="K53" s="756"/>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53"/>
      <c r="C65" s="753"/>
      <c r="D65" s="753"/>
      <c r="E65" s="753"/>
      <c r="F65" s="753"/>
      <c r="G65" s="753"/>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0"/>
      <c r="B90" s="760"/>
      <c r="C90" s="760"/>
      <c r="D90" s="760"/>
      <c r="E90" s="760"/>
      <c r="G90" s="760"/>
      <c r="H90" s="760"/>
      <c r="I90" s="760"/>
      <c r="J90" s="760"/>
      <c r="K90" s="760"/>
    </row>
    <row r="91" spans="1:11" s="198" customFormat="1" ht="12.75" hidden="1">
      <c r="A91" s="263"/>
      <c r="B91" s="761"/>
      <c r="C91" s="761"/>
      <c r="D91" s="761"/>
      <c r="E91" s="761"/>
      <c r="G91" s="263"/>
      <c r="H91" s="761"/>
      <c r="I91" s="761"/>
      <c r="J91" s="761"/>
      <c r="K91" s="761"/>
    </row>
    <row r="92" spans="1:11" s="198" customFormat="1" ht="12.75" hidden="1">
      <c r="A92" s="263"/>
      <c r="B92" s="263"/>
      <c r="C92" s="263"/>
      <c r="D92" s="263"/>
      <c r="E92" s="263"/>
      <c r="G92" s="263"/>
      <c r="H92" s="263"/>
      <c r="I92" s="263"/>
      <c r="J92" s="263"/>
      <c r="K92" s="263"/>
    </row>
    <row r="93" spans="1:11" s="198" customFormat="1" ht="12.75" hidden="1">
      <c r="A93" s="263"/>
      <c r="B93" s="761"/>
      <c r="C93" s="761"/>
      <c r="D93" s="761"/>
      <c r="E93" s="761"/>
      <c r="G93" s="263"/>
      <c r="H93" s="761"/>
      <c r="I93" s="761"/>
      <c r="J93" s="761"/>
      <c r="K93" s="761"/>
    </row>
    <row r="94" spans="1:11" s="198" customFormat="1" ht="12.75" hidden="1">
      <c r="A94" s="263"/>
      <c r="B94" s="762"/>
      <c r="C94" s="762"/>
      <c r="D94" s="762"/>
      <c r="E94" s="762"/>
      <c r="G94" s="263"/>
      <c r="H94" s="762"/>
      <c r="I94" s="762"/>
      <c r="J94" s="762"/>
      <c r="K94" s="762"/>
    </row>
    <row r="95" spans="1:11" s="198" customFormat="1" ht="12.75" hidden="1">
      <c r="A95" s="263"/>
      <c r="B95" s="761"/>
      <c r="C95" s="761"/>
      <c r="D95" s="761"/>
      <c r="E95" s="761"/>
      <c r="G95" s="263"/>
      <c r="H95" s="761"/>
      <c r="I95" s="761"/>
      <c r="J95" s="761"/>
      <c r="K95" s="761"/>
    </row>
    <row r="96" spans="1:11" s="198" customFormat="1" ht="12.75" hidden="1">
      <c r="A96" s="263"/>
      <c r="B96" s="263"/>
      <c r="C96" s="263"/>
      <c r="D96" s="263"/>
      <c r="E96" s="263"/>
      <c r="G96" s="263"/>
      <c r="H96" s="263"/>
      <c r="I96" s="263"/>
      <c r="J96" s="263"/>
      <c r="K96" s="263"/>
    </row>
    <row r="97" spans="1:11" s="198" customFormat="1" ht="12.75" hidden="1">
      <c r="A97" s="263"/>
      <c r="B97" s="761"/>
      <c r="C97" s="761"/>
      <c r="D97" s="761"/>
      <c r="E97" s="761"/>
      <c r="G97" s="263"/>
      <c r="H97" s="761"/>
      <c r="I97" s="761"/>
      <c r="J97" s="761"/>
      <c r="K97" s="761"/>
    </row>
    <row r="98" spans="1:11" s="198" customFormat="1" ht="12.75" hidden="1">
      <c r="A98" s="263"/>
      <c r="B98" s="263"/>
      <c r="C98" s="263"/>
      <c r="D98" s="263"/>
      <c r="E98" s="263"/>
      <c r="G98" s="263"/>
      <c r="H98" s="263"/>
      <c r="I98" s="263"/>
      <c r="J98" s="263"/>
      <c r="K98" s="263"/>
    </row>
    <row r="99" spans="1:11" s="198" customFormat="1" ht="12.75" hidden="1">
      <c r="A99" s="263"/>
      <c r="B99" s="761"/>
      <c r="C99" s="761"/>
      <c r="D99" s="761"/>
      <c r="E99" s="761"/>
      <c r="G99" s="263"/>
      <c r="H99" s="761"/>
      <c r="I99" s="761"/>
      <c r="J99" s="761"/>
      <c r="K99" s="761"/>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1"/>
      <c r="C105" s="761"/>
      <c r="D105" s="761"/>
      <c r="E105" s="761"/>
      <c r="G105" s="263"/>
      <c r="H105" s="761"/>
      <c r="I105" s="761"/>
      <c r="J105" s="761"/>
      <c r="K105" s="761"/>
    </row>
    <row r="106" spans="1:11" s="198" customFormat="1" ht="12.75" hidden="1">
      <c r="A106" s="263"/>
      <c r="B106" s="263"/>
      <c r="C106" s="263"/>
      <c r="D106" s="263"/>
      <c r="E106" s="263"/>
      <c r="G106" s="263"/>
      <c r="H106" s="263"/>
      <c r="I106" s="263"/>
      <c r="J106" s="263"/>
      <c r="K106" s="263"/>
    </row>
    <row r="107" spans="1:11" s="198" customFormat="1" ht="12.75" hidden="1">
      <c r="A107" s="263"/>
      <c r="B107" s="761"/>
      <c r="C107" s="761"/>
      <c r="D107" s="761"/>
      <c r="E107" s="761"/>
      <c r="G107" s="263"/>
      <c r="H107" s="761"/>
      <c r="I107" s="761"/>
      <c r="J107" s="761"/>
      <c r="K107" s="761"/>
    </row>
    <row r="108" spans="1:11" s="198" customFormat="1" ht="12.75" hidden="1">
      <c r="A108" s="263"/>
      <c r="B108" s="762"/>
      <c r="C108" s="762"/>
      <c r="D108" s="762"/>
      <c r="E108" s="762"/>
      <c r="G108" s="263"/>
      <c r="H108" s="762"/>
      <c r="I108" s="762"/>
      <c r="J108" s="762"/>
      <c r="K108" s="762"/>
    </row>
    <row r="109" spans="1:11" s="198" customFormat="1" ht="12.75" hidden="1">
      <c r="A109" s="263"/>
      <c r="B109" s="761"/>
      <c r="C109" s="761"/>
      <c r="D109" s="761"/>
      <c r="E109" s="761"/>
      <c r="G109" s="263"/>
      <c r="H109" s="761"/>
      <c r="I109" s="761"/>
      <c r="J109" s="761"/>
      <c r="K109" s="761"/>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5" t="s">
        <v>87</v>
      </c>
      <c r="C225" s="765"/>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53"/>
      <c r="C275" s="753"/>
      <c r="D275" s="753"/>
      <c r="E275" s="753"/>
      <c r="F275" s="753"/>
      <c r="G275" s="753"/>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4"/>
      <c r="C300" s="764"/>
      <c r="D300" s="192"/>
      <c r="E300" s="764"/>
      <c r="F300" s="764"/>
      <c r="K300" s="191"/>
      <c r="L300" s="191"/>
      <c r="M300" s="192"/>
      <c r="N300" s="191"/>
      <c r="O300" s="191"/>
    </row>
    <row r="301" spans="2:15" s="198" customFormat="1" ht="12.75">
      <c r="B301" s="763"/>
      <c r="C301" s="763"/>
      <c r="D301" s="194"/>
      <c r="E301" s="763"/>
      <c r="F301" s="763"/>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3"/>
      <c r="C303" s="763"/>
      <c r="D303" s="194"/>
      <c r="E303" s="763"/>
      <c r="F303" s="763"/>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3"/>
      <c r="C305" s="763"/>
      <c r="D305" s="197"/>
      <c r="E305" s="763"/>
      <c r="F305" s="763"/>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3"/>
      <c r="C307" s="763"/>
      <c r="D307" s="197"/>
      <c r="E307" s="763"/>
      <c r="F307" s="763"/>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3"/>
      <c r="C309" s="763"/>
      <c r="D309" s="194"/>
      <c r="E309" s="763"/>
      <c r="F309" s="763"/>
      <c r="K309" s="763"/>
      <c r="L309" s="763"/>
      <c r="M309" s="194"/>
      <c r="N309" s="193"/>
      <c r="O309" s="193"/>
    </row>
    <row r="310" spans="2:15" s="198" customFormat="1" ht="12.75">
      <c r="B310" s="196"/>
      <c r="C310" s="196"/>
      <c r="D310" s="197"/>
      <c r="E310" s="196"/>
      <c r="F310" s="196"/>
      <c r="K310" s="196"/>
      <c r="L310" s="196"/>
      <c r="M310" s="197"/>
      <c r="N310" s="196"/>
      <c r="O310" s="196"/>
    </row>
    <row r="311" spans="2:15" s="198" customFormat="1" ht="12.75">
      <c r="B311" s="763"/>
      <c r="C311" s="763"/>
      <c r="D311" s="194"/>
      <c r="E311" s="763"/>
      <c r="F311" s="763"/>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D275:E275"/>
    <mergeCell ref="F275:G275"/>
    <mergeCell ref="B225:C225"/>
    <mergeCell ref="B200:C200"/>
    <mergeCell ref="D200:E200"/>
    <mergeCell ref="F200:G200"/>
    <mergeCell ref="B305:C305"/>
    <mergeCell ref="E305:F305"/>
    <mergeCell ref="B303:C303"/>
    <mergeCell ref="E303:F303"/>
    <mergeCell ref="B301:C301"/>
    <mergeCell ref="E301:F301"/>
    <mergeCell ref="B300:C300"/>
    <mergeCell ref="E300:F300"/>
    <mergeCell ref="B311:C311"/>
    <mergeCell ref="E311:F311"/>
    <mergeCell ref="B109:E109"/>
    <mergeCell ref="H109:K109"/>
    <mergeCell ref="K309:L309"/>
    <mergeCell ref="B307:C307"/>
    <mergeCell ref="E307:F307"/>
    <mergeCell ref="B275:C275"/>
    <mergeCell ref="B309:C309"/>
    <mergeCell ref="E309:F309"/>
    <mergeCell ref="B97:E97"/>
    <mergeCell ref="H97:K97"/>
    <mergeCell ref="B105:E105"/>
    <mergeCell ref="H105:K105"/>
    <mergeCell ref="B99:E99"/>
    <mergeCell ref="H99:K99"/>
    <mergeCell ref="B108:E108"/>
    <mergeCell ref="H108:K108"/>
    <mergeCell ref="B107:E107"/>
    <mergeCell ref="H107:K107"/>
    <mergeCell ref="B93:E93"/>
    <mergeCell ref="H93:K93"/>
    <mergeCell ref="B95:E95"/>
    <mergeCell ref="H95:K95"/>
    <mergeCell ref="B94:E94"/>
    <mergeCell ref="H94:K94"/>
    <mergeCell ref="B91:E91"/>
    <mergeCell ref="H91:K91"/>
    <mergeCell ref="B43:E43"/>
    <mergeCell ref="H43:K43"/>
    <mergeCell ref="B51:E51"/>
    <mergeCell ref="H51:K51"/>
    <mergeCell ref="B52:E52"/>
    <mergeCell ref="H52:K52"/>
    <mergeCell ref="B65:C65"/>
    <mergeCell ref="D65:E65"/>
    <mergeCell ref="A90:E90"/>
    <mergeCell ref="G90:K90"/>
    <mergeCell ref="B39:E39"/>
    <mergeCell ref="H39:K39"/>
    <mergeCell ref="B49:E49"/>
    <mergeCell ref="H49:K49"/>
    <mergeCell ref="H41:K41"/>
    <mergeCell ref="B53:E53"/>
    <mergeCell ref="H53:K53"/>
    <mergeCell ref="B41:E41"/>
    <mergeCell ref="H37:K37"/>
    <mergeCell ref="H38:K38"/>
    <mergeCell ref="A34:E34"/>
    <mergeCell ref="G34:K34"/>
    <mergeCell ref="B35:E35"/>
    <mergeCell ref="H35:K35"/>
    <mergeCell ref="B9:C9"/>
    <mergeCell ref="D9:E9"/>
    <mergeCell ref="F9:G9"/>
    <mergeCell ref="B38:E38"/>
    <mergeCell ref="F65:G65"/>
    <mergeCell ref="B37:E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H9" sqref="H9"/>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workbookViewId="0" topLeftCell="B1">
      <selection activeCell="I19" sqref="I19"/>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3"/>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t="s">
        <v>394</v>
      </c>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0</v>
      </c>
      <c r="K9" s="619">
        <f>Secrets!$J$115+Timesheet!$K$126+Timesheet!$K$128</f>
        <v>1.7</v>
      </c>
      <c r="L9" s="619">
        <f>Secrets!$K$115+Timesheet!$L$126+Timesheet!$L$128</f>
        <v>1.6</v>
      </c>
      <c r="M9" s="619">
        <f>Secrets!$L$115+Timesheet!$M$126+Timesheet!$M$128</f>
        <v>1.2</v>
      </c>
      <c r="N9" s="619">
        <f>Secrets!$M$115+Timesheet!$N$126+Timesheet!$N$128</f>
        <v>1</v>
      </c>
      <c r="O9" s="619">
        <f>Secrets!$N$115+Timesheet!$O$126+Timesheet!$O$128</f>
        <v>2</v>
      </c>
      <c r="P9" s="620">
        <f>Secrets!$O$115+Timesheet!$P$126+Timesheet!$P$128</f>
        <v>3</v>
      </c>
      <c r="Q9" s="622">
        <f>SUM(C9:P9)</f>
        <v>10.5</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32</v>
      </c>
      <c r="F12" s="627">
        <f t="shared" si="0"/>
        <v>0</v>
      </c>
      <c r="G12" s="627">
        <f t="shared" si="0"/>
        <v>0</v>
      </c>
      <c r="H12" s="627">
        <f t="shared" si="0"/>
        <v>0</v>
      </c>
      <c r="I12" s="627">
        <f t="shared" si="0"/>
        <v>0</v>
      </c>
      <c r="J12" s="627">
        <f t="shared" si="0"/>
        <v>5</v>
      </c>
      <c r="K12" s="627">
        <f t="shared" si="0"/>
        <v>58.3</v>
      </c>
      <c r="L12" s="627">
        <f>L8+L10-L9-L11</f>
        <v>58.4</v>
      </c>
      <c r="M12" s="627">
        <f t="shared" si="0"/>
        <v>78.8</v>
      </c>
      <c r="N12" s="627">
        <f t="shared" si="0"/>
        <v>39</v>
      </c>
      <c r="O12" s="627">
        <f t="shared" si="0"/>
        <v>0</v>
      </c>
      <c r="P12" s="627">
        <f t="shared" si="0"/>
        <v>33</v>
      </c>
      <c r="Q12" s="628">
        <f>Q8+Q10-Q9-Q11</f>
        <v>304.5</v>
      </c>
      <c r="R12" s="7"/>
      <c r="AH12" s="226"/>
      <c r="AI12" s="226"/>
      <c r="AJ12" s="226"/>
      <c r="AK12" s="226"/>
      <c r="AL12" s="226"/>
      <c r="AM12" s="226"/>
      <c r="AN12" s="226"/>
      <c r="AO12" s="226"/>
      <c r="AP12" s="226"/>
      <c r="AQ12" s="226"/>
    </row>
    <row r="13" spans="1:43" ht="25.5">
      <c r="A13" s="340">
        <v>40108</v>
      </c>
      <c r="B13" s="559" t="s">
        <v>408</v>
      </c>
      <c r="C13" s="629"/>
      <c r="D13" s="629"/>
      <c r="E13" s="629"/>
      <c r="F13" s="629"/>
      <c r="G13" s="629"/>
      <c r="H13" s="629"/>
      <c r="I13" s="629"/>
      <c r="J13" s="629"/>
      <c r="K13" s="629">
        <v>0.8</v>
      </c>
      <c r="L13" s="630"/>
      <c r="M13" s="630"/>
      <c r="N13" s="630"/>
      <c r="O13" s="630"/>
      <c r="P13" s="630"/>
      <c r="Q13" s="631">
        <f>SUM(C13:P13)</f>
        <v>0.8</v>
      </c>
      <c r="AH13" s="226"/>
      <c r="AI13" s="226"/>
      <c r="AJ13" s="226"/>
      <c r="AK13" s="226"/>
      <c r="AL13" s="226"/>
      <c r="AM13" s="226"/>
      <c r="AN13" s="226"/>
      <c r="AO13" s="226"/>
      <c r="AP13" s="226"/>
      <c r="AQ13" s="226"/>
    </row>
    <row r="14" spans="1:43" ht="25.5">
      <c r="A14" s="340">
        <v>40120</v>
      </c>
      <c r="B14" s="559" t="s">
        <v>409</v>
      </c>
      <c r="C14" s="632"/>
      <c r="D14" s="632"/>
      <c r="E14" s="632"/>
      <c r="F14" s="632"/>
      <c r="G14" s="632"/>
      <c r="H14" s="632"/>
      <c r="I14" s="632"/>
      <c r="J14" s="632"/>
      <c r="K14" s="632">
        <v>0.3</v>
      </c>
      <c r="L14" s="633"/>
      <c r="M14" s="633"/>
      <c r="N14" s="633">
        <v>1</v>
      </c>
      <c r="O14" s="633"/>
      <c r="P14" s="633"/>
      <c r="Q14" s="634">
        <f>SUM(C14:P14)</f>
        <v>1.3</v>
      </c>
      <c r="AH14" s="198"/>
      <c r="AI14" s="198"/>
      <c r="AJ14" s="198"/>
      <c r="AK14" s="198"/>
      <c r="AL14" s="198"/>
      <c r="AM14" s="198"/>
      <c r="AN14" s="198"/>
      <c r="AO14" s="198"/>
      <c r="AP14" s="198"/>
      <c r="AQ14" s="198"/>
    </row>
    <row r="15" spans="1:17" ht="12.75">
      <c r="A15" s="340">
        <v>40121</v>
      </c>
      <c r="B15" s="559" t="s">
        <v>410</v>
      </c>
      <c r="C15" s="632"/>
      <c r="D15" s="632"/>
      <c r="E15" s="632"/>
      <c r="F15" s="632"/>
      <c r="G15" s="632"/>
      <c r="H15" s="632"/>
      <c r="I15" s="632"/>
      <c r="J15" s="632"/>
      <c r="K15" s="632"/>
      <c r="L15" s="633">
        <v>1.6</v>
      </c>
      <c r="M15" s="633"/>
      <c r="N15" s="633"/>
      <c r="O15" s="633"/>
      <c r="P15" s="633"/>
      <c r="Q15" s="634">
        <f aca="true" t="shared" si="1" ref="Q15:Q22">SUM(C15:P15)</f>
        <v>1.6</v>
      </c>
    </row>
    <row r="16" spans="1:17" ht="38.25">
      <c r="A16" s="340">
        <v>40147</v>
      </c>
      <c r="B16" s="559" t="s">
        <v>411</v>
      </c>
      <c r="C16" s="632"/>
      <c r="D16" s="632"/>
      <c r="E16" s="632"/>
      <c r="F16" s="632"/>
      <c r="G16" s="632"/>
      <c r="H16" s="632"/>
      <c r="I16" s="632"/>
      <c r="J16" s="632"/>
      <c r="K16" s="632">
        <v>0.3</v>
      </c>
      <c r="L16" s="633"/>
      <c r="M16" s="633">
        <v>1.2</v>
      </c>
      <c r="N16" s="633"/>
      <c r="O16" s="633">
        <v>2</v>
      </c>
      <c r="P16" s="633"/>
      <c r="Q16" s="634">
        <f t="shared" si="1"/>
        <v>3.5</v>
      </c>
    </row>
    <row r="17" spans="1:43" ht="12.75">
      <c r="A17" s="980">
        <v>40149</v>
      </c>
      <c r="B17" s="123" t="s">
        <v>412</v>
      </c>
      <c r="C17" s="632"/>
      <c r="D17" s="632"/>
      <c r="E17" s="632"/>
      <c r="F17" s="635"/>
      <c r="G17" s="632"/>
      <c r="H17" s="632"/>
      <c r="I17" s="632"/>
      <c r="J17" s="632"/>
      <c r="K17" s="632"/>
      <c r="L17" s="633"/>
      <c r="M17" s="633"/>
      <c r="N17" s="633"/>
      <c r="O17" s="633"/>
      <c r="P17" s="633">
        <v>1.5</v>
      </c>
      <c r="Q17" s="634">
        <f t="shared" si="1"/>
        <v>1.5</v>
      </c>
      <c r="AH17" s="100"/>
      <c r="AI17" s="100"/>
      <c r="AJ17" s="100"/>
      <c r="AK17" s="100"/>
      <c r="AL17" s="100"/>
      <c r="AM17" s="100"/>
      <c r="AN17" s="100"/>
      <c r="AO17" s="100"/>
      <c r="AP17" s="100"/>
      <c r="AQ17" s="100"/>
    </row>
    <row r="18" spans="1:17" ht="12.75">
      <c r="A18" s="341">
        <v>40156</v>
      </c>
      <c r="B18" s="560" t="s">
        <v>413</v>
      </c>
      <c r="C18" s="632"/>
      <c r="D18" s="632"/>
      <c r="E18" s="632"/>
      <c r="F18" s="632"/>
      <c r="G18" s="632"/>
      <c r="H18" s="632"/>
      <c r="I18" s="632"/>
      <c r="J18" s="632"/>
      <c r="K18" s="632">
        <v>0.3</v>
      </c>
      <c r="L18" s="633"/>
      <c r="M18" s="633"/>
      <c r="N18" s="633"/>
      <c r="O18" s="633"/>
      <c r="P18" s="633">
        <v>1.5</v>
      </c>
      <c r="Q18" s="634">
        <f t="shared" si="1"/>
        <v>1.8</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1.7</v>
      </c>
      <c r="L126" s="639">
        <f t="shared" si="3"/>
        <v>1.6</v>
      </c>
      <c r="M126" s="639">
        <f t="shared" si="3"/>
        <v>1.2</v>
      </c>
      <c r="N126" s="639">
        <f t="shared" si="3"/>
        <v>1</v>
      </c>
      <c r="O126" s="639">
        <f t="shared" si="3"/>
        <v>2</v>
      </c>
      <c r="P126" s="640">
        <f t="shared" si="3"/>
        <v>3</v>
      </c>
      <c r="Q126" s="641">
        <f t="shared" si="3"/>
        <v>10.5</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9"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J17" sqref="J17"/>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3"/>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t="s">
        <v>394</v>
      </c>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773</v>
      </c>
      <c r="E11" s="72">
        <f>'Time Budget'!B32</f>
        <v>1000</v>
      </c>
      <c r="G11" s="782" t="s">
        <v>357</v>
      </c>
      <c r="H11" s="783"/>
      <c r="I11" s="783"/>
      <c r="J11" s="783"/>
      <c r="K11" s="784"/>
    </row>
    <row r="12" spans="1:11" ht="15" customHeight="1">
      <c r="A12" s="796" t="s">
        <v>154</v>
      </c>
      <c r="B12" s="797"/>
      <c r="C12" s="798"/>
      <c r="D12" s="87">
        <f>Secrets!D184+D56+D61</f>
        <v>0</v>
      </c>
      <c r="E12" s="88">
        <f>Secrets!E184+E56+E61</f>
        <v>42.65</v>
      </c>
      <c r="G12" s="785"/>
      <c r="H12" s="786"/>
      <c r="I12" s="786"/>
      <c r="J12" s="786"/>
      <c r="K12" s="787"/>
    </row>
    <row r="13" spans="1:11" ht="15" customHeight="1" thickBot="1">
      <c r="A13" s="790" t="s">
        <v>155</v>
      </c>
      <c r="B13" s="791"/>
      <c r="C13" s="792"/>
      <c r="D13" s="73">
        <f>D11-D12</f>
        <v>773</v>
      </c>
      <c r="E13" s="74">
        <f>E11-E12</f>
        <v>957.35</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39845</v>
      </c>
      <c r="H15" s="534" t="s">
        <v>368</v>
      </c>
      <c r="I15" s="170">
        <v>0.55</v>
      </c>
      <c r="J15" s="421">
        <v>44</v>
      </c>
      <c r="K15" s="400">
        <f aca="true" t="shared" si="0" ref="K15:K21">I15*J15</f>
        <v>24.2</v>
      </c>
    </row>
    <row r="16" spans="1:11" ht="12.75">
      <c r="A16" s="350">
        <v>40120</v>
      </c>
      <c r="B16" s="351" t="s">
        <v>414</v>
      </c>
      <c r="C16" s="352"/>
      <c r="D16" s="353"/>
      <c r="E16" s="354">
        <v>34.65</v>
      </c>
      <c r="G16" s="399">
        <v>39661</v>
      </c>
      <c r="H16" s="401">
        <v>39844</v>
      </c>
      <c r="I16" s="170">
        <v>0.585</v>
      </c>
      <c r="J16" s="421"/>
      <c r="K16" s="400">
        <f t="shared" si="0"/>
        <v>0</v>
      </c>
    </row>
    <row r="17" spans="1:11" ht="12.75">
      <c r="A17" s="350">
        <v>40156</v>
      </c>
      <c r="B17" s="351" t="s">
        <v>415</v>
      </c>
      <c r="C17" s="352"/>
      <c r="D17" s="353"/>
      <c r="E17" s="354">
        <v>8</v>
      </c>
      <c r="G17" s="399" t="s">
        <v>363</v>
      </c>
      <c r="H17" s="401">
        <v>39660</v>
      </c>
      <c r="I17" s="170">
        <v>0.505</v>
      </c>
      <c r="J17" s="421"/>
      <c r="K17" s="400">
        <f t="shared" si="0"/>
        <v>0</v>
      </c>
    </row>
    <row r="18" spans="1:11" ht="12.75">
      <c r="A18" s="350"/>
      <c r="B18" s="351"/>
      <c r="C18" s="352"/>
      <c r="D18" s="353"/>
      <c r="E18" s="354"/>
      <c r="G18" s="399">
        <v>39114</v>
      </c>
      <c r="H18" s="401">
        <v>39525</v>
      </c>
      <c r="I18" s="170">
        <v>0.485</v>
      </c>
      <c r="J18" s="421"/>
      <c r="K18" s="400">
        <f t="shared" si="0"/>
        <v>0</v>
      </c>
    </row>
    <row r="19" spans="1:11" ht="12.75">
      <c r="A19" s="350"/>
      <c r="B19" s="351"/>
      <c r="C19" s="352"/>
      <c r="D19" s="353"/>
      <c r="E19" s="354"/>
      <c r="G19" s="399">
        <v>38718</v>
      </c>
      <c r="H19" s="401">
        <v>39113</v>
      </c>
      <c r="I19" s="170">
        <v>0.445</v>
      </c>
      <c r="J19" s="421"/>
      <c r="K19" s="400">
        <f t="shared" si="0"/>
        <v>0</v>
      </c>
    </row>
    <row r="20" spans="1:11" ht="12.75">
      <c r="A20" s="350"/>
      <c r="B20" s="351"/>
      <c r="C20" s="352"/>
      <c r="D20" s="353"/>
      <c r="E20" s="354"/>
      <c r="G20" s="399">
        <v>38596</v>
      </c>
      <c r="H20" s="401">
        <v>38717</v>
      </c>
      <c r="I20" s="170">
        <v>0.485</v>
      </c>
      <c r="J20" s="421"/>
      <c r="K20" s="400">
        <f t="shared" si="0"/>
        <v>0</v>
      </c>
    </row>
    <row r="21" spans="1:11" ht="12.75">
      <c r="A21" s="350"/>
      <c r="B21" s="351"/>
      <c r="C21" s="352"/>
      <c r="D21" s="353"/>
      <c r="E21" s="354"/>
      <c r="G21" s="399">
        <v>38387</v>
      </c>
      <c r="H21" s="401">
        <v>38595</v>
      </c>
      <c r="I21" s="170">
        <v>0.405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42.65</v>
      </c>
    </row>
    <row r="57" spans="4:5" ht="3" customHeight="1" thickBot="1">
      <c r="D57" s="157"/>
      <c r="E57" s="157"/>
    </row>
    <row r="58" spans="1:28" ht="13.5" thickBot="1">
      <c r="A58" s="104" t="s">
        <v>28</v>
      </c>
      <c r="B58" s="105"/>
      <c r="AA58" s="765" t="s">
        <v>87</v>
      </c>
      <c r="AB58" s="765"/>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tabSelected="1" zoomScalePageLayoutView="0" workbookViewId="0" topLeftCell="A1">
      <selection activeCell="A1" sqref="A1"/>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2" t="str">
        <f>Header!B10</f>
        <v>Issam George Hamama</v>
      </c>
      <c r="E3" s="813"/>
      <c r="F3" s="813"/>
      <c r="G3" s="813"/>
      <c r="H3" s="813"/>
      <c r="I3" s="814"/>
      <c r="J3" s="52"/>
      <c r="K3" s="799"/>
      <c r="L3" s="800"/>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6" t="str">
        <f>Header!B8</f>
        <v>2:08-CR-20314</v>
      </c>
      <c r="E5" s="827"/>
      <c r="F5" s="54"/>
      <c r="G5" s="820"/>
      <c r="H5" s="821"/>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22" t="str">
        <f>Header!E8</f>
        <v>USA v. Hamama</v>
      </c>
      <c r="B7" s="813"/>
      <c r="C7" s="814"/>
      <c r="D7" s="802" t="s">
        <v>240</v>
      </c>
      <c r="E7" s="810"/>
      <c r="F7" s="811"/>
      <c r="G7" s="802" t="s">
        <v>38</v>
      </c>
      <c r="H7" s="810"/>
      <c r="I7" s="811"/>
      <c r="J7" s="831" t="s">
        <v>273</v>
      </c>
      <c r="K7" s="832"/>
      <c r="L7" s="833"/>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04" t="s">
        <v>416</v>
      </c>
      <c r="B9" s="805"/>
      <c r="C9" s="805"/>
      <c r="D9" s="805"/>
      <c r="E9" s="805"/>
      <c r="F9" s="805"/>
      <c r="G9" s="805"/>
      <c r="H9" s="805"/>
      <c r="I9" s="805"/>
      <c r="J9" s="805"/>
      <c r="K9" s="805"/>
      <c r="L9" s="806"/>
      <c r="AZ9" s="198"/>
      <c r="BA9" s="198"/>
      <c r="BB9" s="198"/>
      <c r="BC9" s="198"/>
      <c r="BD9" s="198"/>
      <c r="BE9" s="198"/>
      <c r="BF9" s="198"/>
      <c r="BG9" s="198"/>
      <c r="BH9" s="198"/>
      <c r="BI9" s="198"/>
      <c r="BJ9" s="198"/>
      <c r="BK9" s="198"/>
    </row>
    <row r="10" spans="1:63" ht="6.75" customHeight="1">
      <c r="A10" s="807"/>
      <c r="B10" s="808"/>
      <c r="C10" s="808"/>
      <c r="D10" s="808"/>
      <c r="E10" s="808"/>
      <c r="F10" s="808"/>
      <c r="G10" s="808"/>
      <c r="H10" s="808"/>
      <c r="I10" s="808"/>
      <c r="J10" s="808"/>
      <c r="K10" s="808"/>
      <c r="L10" s="809"/>
      <c r="AA10" s="48"/>
      <c r="AZ10" s="198"/>
      <c r="BA10" s="198"/>
      <c r="BB10" s="198"/>
      <c r="BC10" s="198"/>
      <c r="BD10" s="198"/>
      <c r="BE10" s="198"/>
      <c r="BF10" s="198"/>
      <c r="BG10" s="198"/>
      <c r="BH10" s="198"/>
      <c r="BI10" s="198"/>
      <c r="BJ10" s="198"/>
      <c r="BK10" s="198"/>
    </row>
    <row r="11" spans="1:63" ht="19.5" customHeight="1">
      <c r="A11" s="757" t="s">
        <v>263</v>
      </c>
      <c r="B11" s="758"/>
      <c r="C11" s="758"/>
      <c r="D11" s="758"/>
      <c r="E11" s="759"/>
      <c r="F11" s="38" t="s">
        <v>218</v>
      </c>
      <c r="G11" s="38"/>
      <c r="H11" s="38"/>
      <c r="I11" s="815" t="s">
        <v>12</v>
      </c>
      <c r="J11" s="816"/>
      <c r="K11" s="816"/>
      <c r="L11" s="817"/>
      <c r="AZ11" s="198"/>
      <c r="BA11" s="760"/>
      <c r="BB11" s="760"/>
      <c r="BC11" s="760"/>
      <c r="BD11" s="760"/>
      <c r="BE11" s="760"/>
      <c r="BF11" s="198"/>
      <c r="BG11" s="760"/>
      <c r="BH11" s="760"/>
      <c r="BI11" s="760"/>
      <c r="BJ11" s="760"/>
      <c r="BK11" s="760"/>
    </row>
    <row r="12" spans="1:63" ht="12.75" customHeight="1">
      <c r="A12" s="533" t="s">
        <v>144</v>
      </c>
      <c r="B12" s="828">
        <v>0</v>
      </c>
      <c r="C12" s="829"/>
      <c r="D12" s="829"/>
      <c r="E12" s="830"/>
      <c r="F12" s="802" t="s">
        <v>417</v>
      </c>
      <c r="G12" s="810"/>
      <c r="H12" s="810"/>
      <c r="I12" s="811"/>
      <c r="J12" s="646"/>
      <c r="K12" s="981">
        <v>40100</v>
      </c>
      <c r="L12" s="803"/>
      <c r="AZ12" s="198"/>
      <c r="BA12" s="263"/>
      <c r="BB12" s="761"/>
      <c r="BC12" s="761"/>
      <c r="BD12" s="761"/>
      <c r="BE12" s="761"/>
      <c r="BF12" s="198"/>
      <c r="BG12" s="263"/>
      <c r="BH12" s="761"/>
      <c r="BI12" s="761"/>
      <c r="BJ12" s="761"/>
      <c r="BK12" s="761"/>
    </row>
    <row r="13" spans="1:63" ht="11.25" customHeight="1">
      <c r="A13" s="533"/>
      <c r="B13" s="49"/>
      <c r="C13" s="49"/>
      <c r="D13" s="49"/>
      <c r="E13" s="55"/>
      <c r="F13" s="881" t="s">
        <v>219</v>
      </c>
      <c r="G13" s="882"/>
      <c r="H13" s="882"/>
      <c r="I13" s="883"/>
      <c r="J13" s="648"/>
      <c r="K13" s="818" t="s">
        <v>220</v>
      </c>
      <c r="L13" s="819"/>
      <c r="AZ13" s="198"/>
      <c r="BA13" s="263"/>
      <c r="BB13" s="263"/>
      <c r="BC13" s="263"/>
      <c r="BD13" s="263"/>
      <c r="BE13" s="263"/>
      <c r="BF13" s="198"/>
      <c r="BG13" s="263"/>
      <c r="BH13" s="263"/>
      <c r="BI13" s="263"/>
      <c r="BJ13" s="263"/>
      <c r="BK13" s="263"/>
    </row>
    <row r="14" spans="1:63" ht="11.25" customHeight="1">
      <c r="A14" s="533" t="s">
        <v>143</v>
      </c>
      <c r="B14" s="828">
        <v>0</v>
      </c>
      <c r="C14" s="829"/>
      <c r="D14" s="829"/>
      <c r="E14" s="830"/>
      <c r="F14" s="647" t="s">
        <v>317</v>
      </c>
      <c r="G14" s="884" t="s">
        <v>318</v>
      </c>
      <c r="H14" s="884"/>
      <c r="I14" s="884"/>
      <c r="J14" s="884"/>
      <c r="K14" s="884"/>
      <c r="L14" s="885"/>
      <c r="AA14" s="47"/>
      <c r="AZ14" s="198"/>
      <c r="BA14" s="263"/>
      <c r="BB14" s="761"/>
      <c r="BC14" s="761"/>
      <c r="BD14" s="761"/>
      <c r="BE14" s="761"/>
      <c r="BF14" s="198"/>
      <c r="BG14" s="263"/>
      <c r="BH14" s="761"/>
      <c r="BI14" s="761"/>
      <c r="BJ14" s="761"/>
      <c r="BK14" s="761"/>
    </row>
    <row r="15" spans="1:63" ht="11.25" customHeight="1">
      <c r="A15" s="533"/>
      <c r="B15" s="828">
        <v>0</v>
      </c>
      <c r="C15" s="829"/>
      <c r="D15" s="829"/>
      <c r="E15" s="830"/>
      <c r="F15" s="387"/>
      <c r="G15" s="886"/>
      <c r="H15" s="886"/>
      <c r="I15" s="886"/>
      <c r="J15" s="886"/>
      <c r="K15" s="886"/>
      <c r="L15" s="887"/>
      <c r="AZ15" s="198"/>
      <c r="BA15" s="263"/>
      <c r="BB15" s="762"/>
      <c r="BC15" s="762"/>
      <c r="BD15" s="762"/>
      <c r="BE15" s="762"/>
      <c r="BF15" s="198"/>
      <c r="BG15" s="263"/>
      <c r="BH15" s="762"/>
      <c r="BI15" s="762"/>
      <c r="BJ15" s="762"/>
      <c r="BK15" s="762"/>
    </row>
    <row r="16" spans="1:63" ht="11.25" customHeight="1">
      <c r="A16" s="533"/>
      <c r="B16" s="828">
        <v>0</v>
      </c>
      <c r="C16" s="829"/>
      <c r="D16" s="829"/>
      <c r="E16" s="830"/>
      <c r="F16" s="387"/>
      <c r="G16" s="886"/>
      <c r="H16" s="886"/>
      <c r="I16" s="886"/>
      <c r="J16" s="886"/>
      <c r="K16" s="886"/>
      <c r="L16" s="887"/>
      <c r="AZ16" s="198"/>
      <c r="BA16" s="263"/>
      <c r="BB16" s="761"/>
      <c r="BC16" s="761"/>
      <c r="BD16" s="761"/>
      <c r="BE16" s="761"/>
      <c r="BF16" s="198"/>
      <c r="BG16" s="263"/>
      <c r="BH16" s="761"/>
      <c r="BI16" s="761"/>
      <c r="BJ16" s="761"/>
      <c r="BK16" s="761"/>
    </row>
    <row r="17" spans="1:63" ht="9" customHeight="1">
      <c r="A17" s="533"/>
      <c r="B17" s="49"/>
      <c r="C17" s="49"/>
      <c r="D17" s="49"/>
      <c r="E17" s="55"/>
      <c r="F17" s="387"/>
      <c r="G17" s="886"/>
      <c r="H17" s="886"/>
      <c r="I17" s="886"/>
      <c r="J17" s="886"/>
      <c r="K17" s="886"/>
      <c r="L17" s="887"/>
      <c r="AZ17" s="198"/>
      <c r="BA17" s="263"/>
      <c r="BB17" s="263"/>
      <c r="BC17" s="263"/>
      <c r="BD17" s="263"/>
      <c r="BE17" s="263"/>
      <c r="BF17" s="198"/>
      <c r="BG17" s="263"/>
      <c r="BH17" s="263"/>
      <c r="BI17" s="263"/>
      <c r="BJ17" s="263"/>
      <c r="BK17" s="263"/>
    </row>
    <row r="18" spans="1:63" ht="11.25" customHeight="1">
      <c r="A18" s="533" t="s">
        <v>379</v>
      </c>
      <c r="B18" s="868">
        <v>0</v>
      </c>
      <c r="C18" s="869"/>
      <c r="D18" s="869"/>
      <c r="E18" s="870"/>
      <c r="F18" s="387"/>
      <c r="G18" s="886"/>
      <c r="H18" s="886"/>
      <c r="I18" s="886"/>
      <c r="J18" s="886"/>
      <c r="K18" s="886"/>
      <c r="L18" s="887"/>
      <c r="AZ18" s="198"/>
      <c r="BA18" s="263"/>
      <c r="BB18" s="761"/>
      <c r="BC18" s="761"/>
      <c r="BD18" s="761"/>
      <c r="BE18" s="761"/>
      <c r="BF18" s="198"/>
      <c r="BG18" s="263"/>
      <c r="BH18" s="761"/>
      <c r="BI18" s="761"/>
      <c r="BJ18" s="761"/>
      <c r="BK18" s="761"/>
    </row>
    <row r="19" spans="1:63" ht="7.5" customHeight="1">
      <c r="A19" s="533"/>
      <c r="B19" s="49"/>
      <c r="C19" s="49"/>
      <c r="D19" s="49"/>
      <c r="E19" s="55"/>
      <c r="F19" s="387"/>
      <c r="G19" s="888"/>
      <c r="H19" s="888"/>
      <c r="I19" s="888"/>
      <c r="J19" s="888"/>
      <c r="K19" s="888"/>
      <c r="L19" s="887"/>
      <c r="AZ19" s="198"/>
      <c r="BA19" s="263"/>
      <c r="BB19" s="263"/>
      <c r="BC19" s="263"/>
      <c r="BD19" s="263"/>
      <c r="BE19" s="263"/>
      <c r="BF19" s="198"/>
      <c r="BG19" s="263"/>
      <c r="BH19" s="263"/>
      <c r="BI19" s="263"/>
      <c r="BJ19" s="263"/>
      <c r="BK19" s="263"/>
    </row>
    <row r="20" spans="1:63" ht="11.25" customHeight="1">
      <c r="A20" s="533" t="s">
        <v>380</v>
      </c>
      <c r="B20" s="828">
        <v>0</v>
      </c>
      <c r="C20" s="829"/>
      <c r="D20" s="829"/>
      <c r="E20" s="830"/>
      <c r="F20" s="242"/>
      <c r="G20" s="888"/>
      <c r="H20" s="888"/>
      <c r="I20" s="888"/>
      <c r="J20" s="888"/>
      <c r="K20" s="888"/>
      <c r="L20" s="887"/>
      <c r="AZ20" s="198"/>
      <c r="BA20" s="263"/>
      <c r="BB20" s="761"/>
      <c r="BC20" s="761"/>
      <c r="BD20" s="761"/>
      <c r="BE20" s="761"/>
      <c r="BF20" s="198"/>
      <c r="BG20" s="263"/>
      <c r="BH20" s="761"/>
      <c r="BI20" s="761"/>
      <c r="BJ20" s="761"/>
      <c r="BK20" s="761"/>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73"/>
      <c r="H23" s="874"/>
      <c r="I23" s="874"/>
      <c r="J23" s="874"/>
      <c r="K23" s="874"/>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75"/>
      <c r="H24" s="875"/>
      <c r="I24" s="875"/>
      <c r="J24" s="875"/>
      <c r="K24" s="875"/>
      <c r="L24" s="246"/>
      <c r="AZ24" s="198"/>
      <c r="BA24" s="198"/>
      <c r="BB24" s="198"/>
      <c r="BC24" s="198"/>
      <c r="BD24" s="198"/>
      <c r="BE24" s="198"/>
      <c r="BF24" s="198"/>
      <c r="BG24" s="198"/>
      <c r="BH24" s="198"/>
      <c r="BI24" s="198"/>
      <c r="BJ24" s="198"/>
      <c r="BK24" s="198"/>
    </row>
    <row r="25" spans="1:63" ht="12.75" customHeight="1">
      <c r="A25" s="63"/>
      <c r="B25" s="3"/>
      <c r="C25" s="3"/>
      <c r="D25" s="3"/>
      <c r="E25" s="43"/>
      <c r="G25" s="836" t="s">
        <v>8</v>
      </c>
      <c r="H25" s="836"/>
      <c r="I25" s="836"/>
      <c r="J25" s="836"/>
      <c r="K25" s="836"/>
      <c r="L25" s="247"/>
      <c r="AZ25" s="198"/>
      <c r="BA25" s="198"/>
      <c r="BB25" s="198"/>
      <c r="BC25" s="198"/>
      <c r="BD25" s="198"/>
      <c r="BE25" s="198"/>
      <c r="BF25" s="198"/>
      <c r="BG25" s="198"/>
      <c r="BH25" s="198"/>
      <c r="BI25" s="198"/>
      <c r="BJ25" s="198"/>
      <c r="BK25" s="198"/>
    </row>
    <row r="26" spans="1:63" ht="12.75">
      <c r="A26" s="533" t="s">
        <v>144</v>
      </c>
      <c r="B26" s="878">
        <v>0</v>
      </c>
      <c r="C26" s="879"/>
      <c r="D26" s="879"/>
      <c r="E26" s="880"/>
      <c r="F26" s="248"/>
      <c r="G26" s="249"/>
      <c r="H26" s="249"/>
      <c r="I26" s="249"/>
      <c r="L26" s="250"/>
      <c r="AZ26" s="198"/>
      <c r="BA26" s="263"/>
      <c r="BB26" s="761"/>
      <c r="BC26" s="761"/>
      <c r="BD26" s="761"/>
      <c r="BE26" s="761"/>
      <c r="BF26" s="198"/>
      <c r="BG26" s="263"/>
      <c r="BH26" s="761"/>
      <c r="BI26" s="761"/>
      <c r="BJ26" s="761"/>
      <c r="BK26" s="761"/>
    </row>
    <row r="27" spans="1:63" ht="10.5" customHeight="1">
      <c r="A27" s="533"/>
      <c r="B27" s="49"/>
      <c r="C27" s="49"/>
      <c r="D27" s="49"/>
      <c r="E27" s="55"/>
      <c r="F27" s="3"/>
      <c r="G27" s="867"/>
      <c r="H27" s="867"/>
      <c r="J27" s="801"/>
      <c r="K27" s="801"/>
      <c r="L27" s="64"/>
      <c r="AZ27" s="198"/>
      <c r="BA27" s="263"/>
      <c r="BB27" s="263"/>
      <c r="BC27" s="263"/>
      <c r="BD27" s="263"/>
      <c r="BE27" s="263"/>
      <c r="BF27" s="198"/>
      <c r="BG27" s="263"/>
      <c r="BH27" s="263"/>
      <c r="BI27" s="263"/>
      <c r="BJ27" s="263"/>
      <c r="BK27" s="263"/>
    </row>
    <row r="28" spans="1:63" ht="12.75">
      <c r="A28" s="533" t="s">
        <v>143</v>
      </c>
      <c r="B28" s="828">
        <v>0</v>
      </c>
      <c r="C28" s="829"/>
      <c r="D28" s="829"/>
      <c r="E28" s="830"/>
      <c r="F28" s="3"/>
      <c r="G28" s="836" t="s">
        <v>9</v>
      </c>
      <c r="H28" s="836"/>
      <c r="J28" s="836" t="s">
        <v>10</v>
      </c>
      <c r="K28" s="836"/>
      <c r="L28" s="64"/>
      <c r="AZ28" s="198"/>
      <c r="BA28" s="263"/>
      <c r="BB28" s="761"/>
      <c r="BC28" s="761"/>
      <c r="BD28" s="761"/>
      <c r="BE28" s="761"/>
      <c r="BF28" s="198"/>
      <c r="BG28" s="263"/>
      <c r="BH28" s="761"/>
      <c r="BI28" s="761"/>
      <c r="BJ28" s="761"/>
      <c r="BK28" s="761"/>
    </row>
    <row r="29" spans="1:63" ht="10.5" customHeight="1">
      <c r="A29" s="61"/>
      <c r="B29" s="828">
        <v>0</v>
      </c>
      <c r="C29" s="829"/>
      <c r="D29" s="829"/>
      <c r="E29" s="830"/>
      <c r="F29" s="3"/>
      <c r="I29" s="3"/>
      <c r="L29" s="64"/>
      <c r="AZ29" s="198"/>
      <c r="BA29" s="263"/>
      <c r="BB29" s="762"/>
      <c r="BC29" s="762"/>
      <c r="BD29" s="762"/>
      <c r="BE29" s="762"/>
      <c r="BF29" s="198"/>
      <c r="BG29" s="263"/>
      <c r="BH29" s="762"/>
      <c r="BI29" s="762"/>
      <c r="BJ29" s="762"/>
      <c r="BK29" s="762"/>
    </row>
    <row r="30" spans="1:63" ht="10.5" customHeight="1">
      <c r="A30" s="61"/>
      <c r="B30" s="828">
        <v>0</v>
      </c>
      <c r="C30" s="829"/>
      <c r="D30" s="829"/>
      <c r="E30" s="830"/>
      <c r="F30" s="3"/>
      <c r="I30" s="3"/>
      <c r="L30" s="64"/>
      <c r="AZ30" s="198"/>
      <c r="BA30" s="263"/>
      <c r="BB30" s="761"/>
      <c r="BC30" s="761"/>
      <c r="BD30" s="761"/>
      <c r="BE30" s="761"/>
      <c r="BF30" s="198"/>
      <c r="BG30" s="263"/>
      <c r="BH30" s="761"/>
      <c r="BI30" s="761"/>
      <c r="BJ30" s="761"/>
      <c r="BK30" s="761"/>
    </row>
    <row r="31" spans="1:63" ht="18" customHeight="1">
      <c r="A31" s="63"/>
      <c r="B31" s="3"/>
      <c r="C31" s="3"/>
      <c r="D31" s="3"/>
      <c r="E31" s="43"/>
      <c r="F31" s="951" t="s">
        <v>223</v>
      </c>
      <c r="G31" s="951"/>
      <c r="H31" s="951"/>
      <c r="I31" s="951"/>
      <c r="J31" s="951"/>
      <c r="K31" s="951"/>
      <c r="L31" s="952"/>
      <c r="AZ31" s="198"/>
      <c r="BA31" s="198"/>
      <c r="BB31" s="198"/>
      <c r="BC31" s="198"/>
      <c r="BD31" s="198"/>
      <c r="BE31" s="198"/>
      <c r="BF31" s="198"/>
      <c r="BG31" s="198"/>
      <c r="BH31" s="198"/>
      <c r="BI31" s="198"/>
      <c r="BJ31" s="198"/>
      <c r="BK31" s="198"/>
    </row>
    <row r="32" spans="1:63" ht="3.75" customHeight="1">
      <c r="A32" s="63"/>
      <c r="B32" s="3"/>
      <c r="C32" s="3"/>
      <c r="D32" s="3"/>
      <c r="E32" s="43"/>
      <c r="F32" s="951"/>
      <c r="G32" s="951"/>
      <c r="H32" s="951"/>
      <c r="I32" s="951"/>
      <c r="J32" s="951"/>
      <c r="K32" s="951"/>
      <c r="L32" s="95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23" t="s">
        <v>142</v>
      </c>
      <c r="B34" s="824"/>
      <c r="C34" s="824"/>
      <c r="D34" s="824"/>
      <c r="E34" s="824"/>
      <c r="F34" s="824"/>
      <c r="G34" s="824"/>
      <c r="H34" s="825"/>
      <c r="I34" s="823" t="s">
        <v>21</v>
      </c>
      <c r="J34" s="824"/>
      <c r="K34" s="824"/>
      <c r="L34" s="825"/>
      <c r="AZ34" s="198"/>
      <c r="BA34" s="198"/>
      <c r="BB34" s="198"/>
      <c r="BC34" s="198"/>
      <c r="BD34" s="198"/>
      <c r="BE34" s="198"/>
      <c r="BF34" s="198"/>
      <c r="BG34" s="198"/>
      <c r="BH34" s="198"/>
      <c r="BI34" s="198"/>
      <c r="BJ34" s="198"/>
      <c r="BK34" s="198"/>
    </row>
    <row r="35" spans="1:63" ht="27.75" customHeight="1" thickBot="1">
      <c r="A35" s="948" t="s">
        <v>355</v>
      </c>
      <c r="B35" s="949"/>
      <c r="C35" s="949"/>
      <c r="D35" s="950"/>
      <c r="E35" s="51" t="s">
        <v>17</v>
      </c>
      <c r="F35" s="389"/>
      <c r="G35" s="944" t="s">
        <v>18</v>
      </c>
      <c r="H35" s="945"/>
      <c r="I35" s="268" t="s">
        <v>19</v>
      </c>
      <c r="J35" s="893" t="s">
        <v>268</v>
      </c>
      <c r="K35" s="894"/>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60">
        <f aca="true" t="shared" si="0" ref="G36:G43">E36*$C$44</f>
        <v>0</v>
      </c>
      <c r="H36" s="861"/>
      <c r="I36" s="578"/>
      <c r="J36" s="876">
        <f>I36*$C$44</f>
        <v>0</v>
      </c>
      <c r="K36" s="877"/>
      <c r="L36" s="579">
        <f>G36+J36</f>
        <v>0</v>
      </c>
      <c r="AA36" s="40"/>
    </row>
    <row r="37" spans="1:12" ht="11.25" customHeight="1">
      <c r="A37" s="924" t="s">
        <v>226</v>
      </c>
      <c r="B37" s="574" t="s">
        <v>227</v>
      </c>
      <c r="C37" s="575"/>
      <c r="D37" s="46"/>
      <c r="E37" s="577">
        <f>Timesheet!D126</f>
        <v>0</v>
      </c>
      <c r="F37" s="527"/>
      <c r="G37" s="860">
        <f t="shared" si="0"/>
        <v>0</v>
      </c>
      <c r="H37" s="861"/>
      <c r="I37" s="580"/>
      <c r="J37" s="837">
        <f aca="true" t="shared" si="1" ref="J37:J43">I37*$C$44</f>
        <v>0</v>
      </c>
      <c r="K37" s="838"/>
      <c r="L37" s="581">
        <f aca="true" t="shared" si="2" ref="L37:L43">G37+J37</f>
        <v>0</v>
      </c>
    </row>
    <row r="38" spans="1:12" ht="11.25" customHeight="1">
      <c r="A38" s="924"/>
      <c r="B38" s="574" t="s">
        <v>228</v>
      </c>
      <c r="C38" s="575"/>
      <c r="D38" s="46"/>
      <c r="E38" s="577">
        <f>Timesheet!E126</f>
        <v>0</v>
      </c>
      <c r="F38" s="527"/>
      <c r="G38" s="920">
        <f t="shared" si="0"/>
        <v>0</v>
      </c>
      <c r="H38" s="921"/>
      <c r="I38" s="582"/>
      <c r="J38" s="891">
        <f t="shared" si="1"/>
        <v>0</v>
      </c>
      <c r="K38" s="892"/>
      <c r="L38" s="583">
        <f t="shared" si="2"/>
        <v>0</v>
      </c>
    </row>
    <row r="39" spans="1:12" ht="11.25" customHeight="1">
      <c r="A39" s="924"/>
      <c r="B39" s="574" t="s">
        <v>229</v>
      </c>
      <c r="C39" s="575"/>
      <c r="D39" s="46"/>
      <c r="E39" s="577">
        <f>Timesheet!F126</f>
        <v>0</v>
      </c>
      <c r="F39" s="527"/>
      <c r="G39" s="860">
        <f t="shared" si="0"/>
        <v>0</v>
      </c>
      <c r="H39" s="861"/>
      <c r="I39" s="580"/>
      <c r="J39" s="891">
        <f t="shared" si="1"/>
        <v>0</v>
      </c>
      <c r="K39" s="892"/>
      <c r="L39" s="581">
        <f t="shared" si="2"/>
        <v>0</v>
      </c>
    </row>
    <row r="40" spans="1:12" ht="11.25" customHeight="1">
      <c r="A40" s="924"/>
      <c r="B40" s="574" t="s">
        <v>230</v>
      </c>
      <c r="C40" s="575"/>
      <c r="D40" s="46"/>
      <c r="E40" s="577">
        <f>Timesheet!G126</f>
        <v>0</v>
      </c>
      <c r="F40" s="527"/>
      <c r="G40" s="860">
        <f t="shared" si="0"/>
        <v>0</v>
      </c>
      <c r="H40" s="861"/>
      <c r="I40" s="580"/>
      <c r="J40" s="891">
        <f t="shared" si="1"/>
        <v>0</v>
      </c>
      <c r="K40" s="892"/>
      <c r="L40" s="583">
        <f t="shared" si="2"/>
        <v>0</v>
      </c>
    </row>
    <row r="41" spans="1:12" ht="11.25" customHeight="1">
      <c r="A41" s="924"/>
      <c r="B41" s="574" t="s">
        <v>231</v>
      </c>
      <c r="C41" s="575"/>
      <c r="D41" s="46"/>
      <c r="E41" s="577">
        <f>Timesheet!H126</f>
        <v>0</v>
      </c>
      <c r="F41" s="527"/>
      <c r="G41" s="860">
        <f t="shared" si="0"/>
        <v>0</v>
      </c>
      <c r="H41" s="861"/>
      <c r="I41" s="582"/>
      <c r="J41" s="891">
        <f t="shared" si="1"/>
        <v>0</v>
      </c>
      <c r="K41" s="892"/>
      <c r="L41" s="581">
        <f t="shared" si="2"/>
        <v>0</v>
      </c>
    </row>
    <row r="42" spans="1:12" ht="11.25" customHeight="1">
      <c r="A42" s="924"/>
      <c r="B42" s="574" t="s">
        <v>232</v>
      </c>
      <c r="C42" s="575"/>
      <c r="D42" s="46"/>
      <c r="E42" s="577">
        <f>Timesheet!I126</f>
        <v>0</v>
      </c>
      <c r="F42" s="527"/>
      <c r="G42" s="946">
        <f t="shared" si="0"/>
        <v>0</v>
      </c>
      <c r="H42" s="947"/>
      <c r="I42" s="582"/>
      <c r="J42" s="891">
        <f t="shared" si="1"/>
        <v>0</v>
      </c>
      <c r="K42" s="892"/>
      <c r="L42" s="583">
        <f t="shared" si="2"/>
        <v>0</v>
      </c>
    </row>
    <row r="43" spans="1:12" ht="11.25" customHeight="1" thickBot="1">
      <c r="A43" s="924"/>
      <c r="B43" s="574" t="s">
        <v>376</v>
      </c>
      <c r="C43" s="575"/>
      <c r="D43" s="46"/>
      <c r="E43" s="584">
        <f>Timesheet!J126</f>
        <v>0</v>
      </c>
      <c r="F43" s="527"/>
      <c r="G43" s="922">
        <f t="shared" si="0"/>
        <v>0</v>
      </c>
      <c r="H43" s="923"/>
      <c r="I43" s="585"/>
      <c r="J43" s="889">
        <f t="shared" si="1"/>
        <v>0</v>
      </c>
      <c r="K43" s="890"/>
      <c r="L43" s="586">
        <f t="shared" si="2"/>
        <v>0</v>
      </c>
    </row>
    <row r="44" spans="1:12" ht="12.75" customHeight="1" thickBot="1">
      <c r="A44" s="925"/>
      <c r="B44" s="576" t="s">
        <v>378</v>
      </c>
      <c r="C44" s="532"/>
      <c r="D44" s="253" t="s">
        <v>233</v>
      </c>
      <c r="E44" s="587">
        <f>SUM(E36:E43)</f>
        <v>0</v>
      </c>
      <c r="F44" s="588"/>
      <c r="G44" s="839">
        <f>SUM(G36:H43)</f>
        <v>0</v>
      </c>
      <c r="H44" s="840"/>
      <c r="I44" s="592">
        <f>SUM(I36:I43)</f>
        <v>0</v>
      </c>
      <c r="J44" s="916">
        <f>SUM(J36:K43)</f>
        <v>0</v>
      </c>
      <c r="K44" s="917"/>
      <c r="L44" s="590">
        <f>SUM(L36:L43)</f>
        <v>0</v>
      </c>
    </row>
    <row r="45" spans="1:12" ht="11.25" customHeight="1">
      <c r="A45" s="251" t="s">
        <v>234</v>
      </c>
      <c r="B45" s="572" t="s">
        <v>235</v>
      </c>
      <c r="C45" s="573"/>
      <c r="D45" s="252"/>
      <c r="E45" s="577">
        <f>Timesheet!K126</f>
        <v>1.7</v>
      </c>
      <c r="F45" s="527"/>
      <c r="G45" s="860">
        <f>E45*$C$44</f>
        <v>0</v>
      </c>
      <c r="H45" s="861"/>
      <c r="I45" s="591"/>
      <c r="J45" s="891">
        <f>I45*$C$44</f>
        <v>0</v>
      </c>
      <c r="K45" s="892"/>
      <c r="L45" s="583">
        <f>G45+J45</f>
        <v>0</v>
      </c>
    </row>
    <row r="46" spans="1:12" ht="11.25" customHeight="1">
      <c r="A46" s="924" t="s">
        <v>236</v>
      </c>
      <c r="B46" s="574" t="s">
        <v>237</v>
      </c>
      <c r="C46" s="575"/>
      <c r="D46" s="46"/>
      <c r="E46" s="577">
        <f>Timesheet!L126</f>
        <v>1.6</v>
      </c>
      <c r="F46" s="527"/>
      <c r="G46" s="860">
        <f>E46*$C$44</f>
        <v>0</v>
      </c>
      <c r="H46" s="861"/>
      <c r="I46" s="580"/>
      <c r="J46" s="891">
        <f>I46*$C$44</f>
        <v>0</v>
      </c>
      <c r="K46" s="913"/>
      <c r="L46" s="581">
        <f>G46+J46</f>
        <v>0</v>
      </c>
    </row>
    <row r="47" spans="1:12" ht="11.25" customHeight="1">
      <c r="A47" s="924"/>
      <c r="B47" s="574" t="s">
        <v>238</v>
      </c>
      <c r="C47" s="575"/>
      <c r="D47" s="46"/>
      <c r="E47" s="577">
        <f>Timesheet!M126</f>
        <v>1.2</v>
      </c>
      <c r="F47" s="527"/>
      <c r="G47" s="860">
        <f>E47*$C$44</f>
        <v>0</v>
      </c>
      <c r="H47" s="861"/>
      <c r="I47" s="580"/>
      <c r="J47" s="891">
        <f>I47*$C$44</f>
        <v>0</v>
      </c>
      <c r="K47" s="913"/>
      <c r="L47" s="583">
        <f>G47+J47</f>
        <v>0</v>
      </c>
    </row>
    <row r="48" spans="1:12" ht="11.25" customHeight="1">
      <c r="A48" s="924"/>
      <c r="B48" s="574" t="s">
        <v>239</v>
      </c>
      <c r="C48" s="575"/>
      <c r="D48" s="46"/>
      <c r="E48" s="577">
        <f>Timesheet!P126</f>
        <v>3</v>
      </c>
      <c r="F48" s="527"/>
      <c r="G48" s="860">
        <f>E48*$C$44</f>
        <v>0</v>
      </c>
      <c r="H48" s="861"/>
      <c r="I48" s="580"/>
      <c r="J48" s="891">
        <f>I48*$C$44</f>
        <v>0</v>
      </c>
      <c r="K48" s="913"/>
      <c r="L48" s="581">
        <f>G48+J48</f>
        <v>0</v>
      </c>
    </row>
    <row r="49" spans="1:12" ht="11.25" customHeight="1" thickBot="1">
      <c r="A49" s="924"/>
      <c r="B49" s="574" t="s">
        <v>373</v>
      </c>
      <c r="C49" s="575"/>
      <c r="D49" s="46"/>
      <c r="E49" s="584">
        <f>Timesheet!N126+Timesheet!O126</f>
        <v>3</v>
      </c>
      <c r="F49" s="527"/>
      <c r="G49" s="922">
        <f>E49*$C$44</f>
        <v>0</v>
      </c>
      <c r="H49" s="923"/>
      <c r="I49" s="585"/>
      <c r="J49" s="889">
        <f>I49*$C$44</f>
        <v>0</v>
      </c>
      <c r="K49" s="890"/>
      <c r="L49" s="586">
        <f>G49+J49</f>
        <v>0</v>
      </c>
    </row>
    <row r="50" spans="1:12" ht="15" customHeight="1" thickBot="1">
      <c r="A50" s="925"/>
      <c r="B50" s="576" t="s">
        <v>377</v>
      </c>
      <c r="C50" s="532">
        <f>C44</f>
        <v>0</v>
      </c>
      <c r="D50" s="253"/>
      <c r="E50" s="587">
        <f>SUM(E45:E49)</f>
        <v>10.5</v>
      </c>
      <c r="F50" s="588"/>
      <c r="G50" s="839">
        <f>SUM(G45:H49)</f>
        <v>0</v>
      </c>
      <c r="H50" s="840"/>
      <c r="I50" s="578">
        <f>-SUM(I45:I49)</f>
        <v>0</v>
      </c>
      <c r="J50" s="916">
        <f>SUM(J45:K49)</f>
        <v>0</v>
      </c>
      <c r="K50" s="917"/>
      <c r="L50" s="590">
        <f>SUM(L45:L49)</f>
        <v>0</v>
      </c>
    </row>
    <row r="51" spans="1:12" ht="12" customHeight="1">
      <c r="A51" s="533" t="s">
        <v>374</v>
      </c>
      <c r="B51" s="49"/>
      <c r="C51" s="49"/>
      <c r="D51" s="49"/>
      <c r="E51" s="589"/>
      <c r="F51" s="529"/>
      <c r="G51" s="860">
        <f>'Expense Sheet'!D56</f>
        <v>0</v>
      </c>
      <c r="H51" s="861"/>
      <c r="I51" s="527"/>
      <c r="J51" s="914"/>
      <c r="K51" s="915"/>
      <c r="L51" s="530">
        <f>G51+J51</f>
        <v>0</v>
      </c>
    </row>
    <row r="52" spans="1:12" ht="12" customHeight="1" thickBot="1">
      <c r="A52" s="533" t="s">
        <v>375</v>
      </c>
      <c r="B52" s="3"/>
      <c r="C52" s="3"/>
      <c r="D52" s="3"/>
      <c r="E52" s="528"/>
      <c r="F52" s="529"/>
      <c r="G52" s="930">
        <f>'Expense Sheet'!E56</f>
        <v>42.65</v>
      </c>
      <c r="H52" s="931"/>
      <c r="I52" s="527"/>
      <c r="J52" s="918"/>
      <c r="K52" s="919"/>
      <c r="L52" s="531">
        <f>G52+J52</f>
        <v>42.65</v>
      </c>
    </row>
    <row r="53" spans="1:12" ht="15" customHeight="1">
      <c r="A53" s="940" t="s">
        <v>22</v>
      </c>
      <c r="B53" s="941"/>
      <c r="C53" s="941"/>
      <c r="D53" s="941"/>
      <c r="E53" s="942"/>
      <c r="F53" s="66"/>
      <c r="G53" s="862">
        <f>G44+G50+G51+G52</f>
        <v>42.65</v>
      </c>
      <c r="H53" s="863"/>
      <c r="I53" s="66"/>
      <c r="J53" s="834">
        <f>J44+J50+J51+J52</f>
        <v>0</v>
      </c>
      <c r="K53" s="835"/>
      <c r="L53" s="539">
        <f>L44+L50+L51+L52</f>
        <v>42.65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40108</v>
      </c>
      <c r="C55" s="571" t="s">
        <v>24</v>
      </c>
      <c r="D55" s="682">
        <f>MAX(Timesheet!A:A)</f>
        <v>40156</v>
      </c>
      <c r="E55" s="49"/>
      <c r="F55" s="55"/>
      <c r="G55" s="50" t="s">
        <v>25</v>
      </c>
      <c r="H55" s="49"/>
      <c r="I55" s="871"/>
      <c r="J55" s="904"/>
      <c r="K55" s="905"/>
      <c r="L55" s="906"/>
    </row>
    <row r="56" spans="1:12" ht="10.5" customHeight="1">
      <c r="A56" s="58"/>
      <c r="B56" s="53"/>
      <c r="C56" s="53"/>
      <c r="D56" s="53"/>
      <c r="E56" s="53"/>
      <c r="F56" s="54"/>
      <c r="G56" s="52" t="s">
        <v>26</v>
      </c>
      <c r="H56" s="54"/>
      <c r="I56" s="872"/>
      <c r="J56" s="907"/>
      <c r="K56" s="908"/>
      <c r="L56" s="909"/>
    </row>
    <row r="57" spans="1:12" ht="10.5" customHeight="1">
      <c r="A57" s="683" t="s">
        <v>247</v>
      </c>
      <c r="B57" s="684"/>
      <c r="C57" s="684"/>
      <c r="D57" s="684"/>
      <c r="E57" s="684"/>
      <c r="F57" s="684"/>
      <c r="G57" s="684"/>
      <c r="H57" s="932"/>
      <c r="I57" s="684"/>
      <c r="J57" s="684"/>
      <c r="K57" s="684"/>
      <c r="L57" s="685"/>
    </row>
    <row r="58" spans="1:14" ht="13.5" customHeight="1" thickBot="1">
      <c r="A58" s="683"/>
      <c r="B58" s="684"/>
      <c r="C58" s="684"/>
      <c r="D58" s="684"/>
      <c r="E58" s="684"/>
      <c r="F58" s="684"/>
      <c r="G58" s="684"/>
      <c r="H58" s="933"/>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934" t="s">
        <v>69</v>
      </c>
      <c r="B60" s="935"/>
      <c r="C60" s="935"/>
      <c r="D60" s="935"/>
      <c r="E60" s="935"/>
      <c r="F60" s="684"/>
      <c r="G60" s="684"/>
      <c r="H60" s="684"/>
      <c r="I60" s="687" t="s">
        <v>385</v>
      </c>
      <c r="J60" s="684"/>
      <c r="K60" s="684"/>
      <c r="L60" s="685"/>
    </row>
    <row r="61" spans="1:12" s="40" customFormat="1" ht="9.75">
      <c r="A61" s="934"/>
      <c r="B61" s="935"/>
      <c r="C61" s="935"/>
      <c r="D61" s="935"/>
      <c r="E61" s="935"/>
      <c r="F61" s="684"/>
      <c r="G61" s="684"/>
      <c r="H61" s="684"/>
      <c r="I61" s="684"/>
      <c r="J61" s="684"/>
      <c r="K61" s="684"/>
      <c r="L61" s="685"/>
    </row>
    <row r="62" spans="1:12" s="40" customFormat="1" ht="9.75">
      <c r="A62" s="934" t="s">
        <v>262</v>
      </c>
      <c r="B62" s="935"/>
      <c r="C62" s="935"/>
      <c r="D62" s="935"/>
      <c r="E62" s="935"/>
      <c r="F62" s="935"/>
      <c r="G62" s="935"/>
      <c r="H62" s="935"/>
      <c r="I62" s="684"/>
      <c r="J62" s="684"/>
      <c r="K62" s="684"/>
      <c r="L62" s="685"/>
    </row>
    <row r="63" spans="1:12" s="40" customFormat="1" ht="12.75">
      <c r="A63" s="934"/>
      <c r="B63" s="935"/>
      <c r="C63" s="935"/>
      <c r="D63" s="935"/>
      <c r="E63" s="935"/>
      <c r="F63" s="935"/>
      <c r="G63" s="935"/>
      <c r="H63" s="935"/>
      <c r="I63" s="688"/>
      <c r="J63" s="926" t="s">
        <v>29</v>
      </c>
      <c r="K63" s="926"/>
      <c r="L63" s="927"/>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928" t="s">
        <v>386</v>
      </c>
      <c r="B65" s="929"/>
      <c r="C65" s="903"/>
      <c r="D65" s="903"/>
      <c r="E65" s="903"/>
      <c r="F65" s="903"/>
      <c r="G65" s="903"/>
      <c r="H65" s="690"/>
      <c r="I65" s="684"/>
      <c r="J65" s="910" t="s">
        <v>139</v>
      </c>
      <c r="K65" s="910"/>
      <c r="L65" s="691"/>
    </row>
    <row r="66" spans="1:12" s="40" customFormat="1" ht="9.75" customHeight="1">
      <c r="A66" s="848" t="s">
        <v>31</v>
      </c>
      <c r="B66" s="849"/>
      <c r="C66" s="849"/>
      <c r="D66" s="849"/>
      <c r="E66" s="849"/>
      <c r="F66" s="849"/>
      <c r="G66" s="849"/>
      <c r="H66" s="849"/>
      <c r="I66" s="849"/>
      <c r="J66" s="849"/>
      <c r="K66" s="849"/>
      <c r="L66" s="85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38">
        <f>L44</f>
        <v>0</v>
      </c>
      <c r="B68" s="939"/>
      <c r="C68" s="851">
        <f>L50</f>
        <v>0</v>
      </c>
      <c r="D68" s="852"/>
      <c r="E68" s="851">
        <f>L51</f>
        <v>0</v>
      </c>
      <c r="F68" s="943"/>
      <c r="G68" s="852"/>
      <c r="H68" s="52"/>
      <c r="I68" s="540">
        <f>L52</f>
        <v>42.65</v>
      </c>
      <c r="J68" s="52"/>
      <c r="K68" s="911">
        <f>L53</f>
        <v>42.65</v>
      </c>
      <c r="L68" s="912"/>
    </row>
    <row r="69" spans="1:12" s="40" customFormat="1" ht="9">
      <c r="A69" s="56" t="s">
        <v>254</v>
      </c>
      <c r="B69" s="38"/>
      <c r="C69" s="38"/>
      <c r="D69" s="38"/>
      <c r="E69" s="38"/>
      <c r="F69" s="38"/>
      <c r="G69" s="39"/>
      <c r="H69" s="37" t="s">
        <v>32</v>
      </c>
      <c r="I69" s="39"/>
      <c r="J69" s="37" t="s">
        <v>255</v>
      </c>
      <c r="K69" s="38"/>
      <c r="L69" s="57"/>
    </row>
    <row r="70" spans="1:12" ht="15.75" customHeight="1" thickBot="1">
      <c r="A70" s="864"/>
      <c r="B70" s="865"/>
      <c r="C70" s="865"/>
      <c r="D70" s="865"/>
      <c r="E70" s="865"/>
      <c r="F70" s="865"/>
      <c r="G70" s="866"/>
      <c r="H70" s="901"/>
      <c r="I70" s="866"/>
      <c r="J70" s="901"/>
      <c r="K70" s="865"/>
      <c r="L70" s="902"/>
    </row>
    <row r="71" spans="1:12" ht="12.75">
      <c r="A71" s="56" t="s">
        <v>256</v>
      </c>
      <c r="B71" s="39"/>
      <c r="C71" s="37" t="s">
        <v>257</v>
      </c>
      <c r="D71" s="39"/>
      <c r="E71" s="37" t="s">
        <v>258</v>
      </c>
      <c r="F71" s="38"/>
      <c r="G71" s="39"/>
      <c r="H71" s="37" t="s">
        <v>259</v>
      </c>
      <c r="I71" s="39"/>
      <c r="J71" s="37" t="s">
        <v>260</v>
      </c>
      <c r="K71" s="38"/>
      <c r="L71" s="57"/>
    </row>
    <row r="72" spans="1:12" ht="12.75">
      <c r="A72" s="936">
        <f>A68</f>
        <v>0</v>
      </c>
      <c r="B72" s="937"/>
      <c r="C72" s="845">
        <f>C68</f>
        <v>0</v>
      </c>
      <c r="D72" s="847"/>
      <c r="E72" s="845">
        <f>E68</f>
        <v>0</v>
      </c>
      <c r="F72" s="846"/>
      <c r="G72" s="847"/>
      <c r="H72" s="541"/>
      <c r="I72" s="543">
        <f>I68</f>
        <v>42.65</v>
      </c>
      <c r="J72" s="541"/>
      <c r="K72" s="542"/>
      <c r="L72" s="544">
        <f>K68</f>
        <v>42.65</v>
      </c>
    </row>
    <row r="73" spans="1:12" ht="12.75">
      <c r="A73" s="56" t="s">
        <v>354</v>
      </c>
      <c r="B73" s="38"/>
      <c r="C73" s="38"/>
      <c r="D73" s="38"/>
      <c r="E73" s="38"/>
      <c r="F73" s="38"/>
      <c r="G73" s="39"/>
      <c r="H73" s="37" t="s">
        <v>32</v>
      </c>
      <c r="I73" s="39"/>
      <c r="J73" s="37" t="s">
        <v>261</v>
      </c>
      <c r="K73" s="38"/>
      <c r="L73" s="57"/>
    </row>
    <row r="74" spans="1:12" ht="9.75" customHeight="1">
      <c r="A74" s="853"/>
      <c r="B74" s="854"/>
      <c r="C74" s="854"/>
      <c r="D74" s="854"/>
      <c r="E74" s="854"/>
      <c r="F74" s="854"/>
      <c r="G74" s="855"/>
      <c r="H74" s="841"/>
      <c r="I74" s="842"/>
      <c r="J74" s="895"/>
      <c r="K74" s="896"/>
      <c r="L74" s="897"/>
    </row>
    <row r="75" spans="1:12" ht="18.75" customHeight="1" thickBot="1">
      <c r="A75" s="856"/>
      <c r="B75" s="857"/>
      <c r="C75" s="857"/>
      <c r="D75" s="857"/>
      <c r="E75" s="857"/>
      <c r="F75" s="857"/>
      <c r="G75" s="858"/>
      <c r="H75" s="843"/>
      <c r="I75" s="844"/>
      <c r="J75" s="898"/>
      <c r="K75" s="899"/>
      <c r="L75" s="900"/>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59"/>
      <c r="C90" s="859"/>
      <c r="D90" s="859"/>
      <c r="E90" s="859"/>
      <c r="F90" s="859"/>
      <c r="G90" s="859"/>
      <c r="H90" s="859"/>
      <c r="J90" s="3"/>
      <c r="K90" s="3"/>
      <c r="L90" s="3"/>
      <c r="M90" s="3"/>
    </row>
    <row r="91" spans="1:13" ht="12.75">
      <c r="A91" s="176"/>
      <c r="B91" s="859"/>
      <c r="C91" s="859"/>
      <c r="D91" s="859"/>
      <c r="E91" s="859"/>
      <c r="F91" s="859"/>
      <c r="G91" s="859"/>
      <c r="H91" s="859"/>
      <c r="J91" s="3"/>
      <c r="K91" s="3"/>
      <c r="L91" s="3"/>
      <c r="M91" s="3"/>
    </row>
    <row r="92" spans="1:13" ht="12.75">
      <c r="A92" s="3"/>
      <c r="B92" s="859"/>
      <c r="C92" s="859"/>
      <c r="D92" s="859"/>
      <c r="E92" s="859"/>
      <c r="F92" s="859"/>
      <c r="G92" s="859"/>
      <c r="H92" s="859"/>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908" sheet="1"/>
  <mergeCells count="123">
    <mergeCell ref="A53:E53"/>
    <mergeCell ref="H70:I70"/>
    <mergeCell ref="E68:G68"/>
    <mergeCell ref="G35:H35"/>
    <mergeCell ref="G42:H42"/>
    <mergeCell ref="B30:E30"/>
    <mergeCell ref="A35:D35"/>
    <mergeCell ref="G40:H40"/>
    <mergeCell ref="G36:H36"/>
    <mergeCell ref="G41:H41"/>
    <mergeCell ref="J63:L63"/>
    <mergeCell ref="J49:K49"/>
    <mergeCell ref="J48:K48"/>
    <mergeCell ref="A65:B65"/>
    <mergeCell ref="G52:H52"/>
    <mergeCell ref="H57:H58"/>
    <mergeCell ref="G51:H51"/>
    <mergeCell ref="A62:H63"/>
    <mergeCell ref="A60:E61"/>
    <mergeCell ref="G49:H49"/>
    <mergeCell ref="BH30:BK30"/>
    <mergeCell ref="J38:K38"/>
    <mergeCell ref="BB29:BE29"/>
    <mergeCell ref="J45:K45"/>
    <mergeCell ref="J46:K46"/>
    <mergeCell ref="A37:A44"/>
    <mergeCell ref="A46:A50"/>
    <mergeCell ref="G48:H48"/>
    <mergeCell ref="F31:L32"/>
    <mergeCell ref="J47:K47"/>
    <mergeCell ref="J51:K51"/>
    <mergeCell ref="J44:K44"/>
    <mergeCell ref="J52:K52"/>
    <mergeCell ref="G37:H37"/>
    <mergeCell ref="G38:H38"/>
    <mergeCell ref="J50:K50"/>
    <mergeCell ref="G43:H43"/>
    <mergeCell ref="G46:H46"/>
    <mergeCell ref="J28:K28"/>
    <mergeCell ref="I34:L34"/>
    <mergeCell ref="J35:K35"/>
    <mergeCell ref="J74:L75"/>
    <mergeCell ref="J70:L70"/>
    <mergeCell ref="C65:G65"/>
    <mergeCell ref="G47:H47"/>
    <mergeCell ref="B29:E29"/>
    <mergeCell ref="J55:L56"/>
    <mergeCell ref="J65:K65"/>
    <mergeCell ref="BH26:BK26"/>
    <mergeCell ref="BB30:BE30"/>
    <mergeCell ref="BB26:BE26"/>
    <mergeCell ref="J43:K43"/>
    <mergeCell ref="J40:K40"/>
    <mergeCell ref="J42:K42"/>
    <mergeCell ref="J39:K39"/>
    <mergeCell ref="J41:K41"/>
    <mergeCell ref="BH28:BK28"/>
    <mergeCell ref="BH29:BK29"/>
    <mergeCell ref="B26:E26"/>
    <mergeCell ref="F13:I13"/>
    <mergeCell ref="BB20:BE20"/>
    <mergeCell ref="G14:L20"/>
    <mergeCell ref="BB14:BE14"/>
    <mergeCell ref="BB15:BE15"/>
    <mergeCell ref="G27:H27"/>
    <mergeCell ref="BB12:BE12"/>
    <mergeCell ref="B18:E18"/>
    <mergeCell ref="BB28:BE28"/>
    <mergeCell ref="I55:I56"/>
    <mergeCell ref="G23:K24"/>
    <mergeCell ref="F12:I12"/>
    <mergeCell ref="J36:K36"/>
    <mergeCell ref="B28:E28"/>
    <mergeCell ref="G45:H45"/>
    <mergeCell ref="BH20:BK20"/>
    <mergeCell ref="BB16:BE16"/>
    <mergeCell ref="BB18:BE18"/>
    <mergeCell ref="BH16:BK16"/>
    <mergeCell ref="BH18:BK18"/>
    <mergeCell ref="B90:H92"/>
    <mergeCell ref="G50:H50"/>
    <mergeCell ref="G39:H39"/>
    <mergeCell ref="G53:H53"/>
    <mergeCell ref="A70:G70"/>
    <mergeCell ref="H74:I75"/>
    <mergeCell ref="E72:G72"/>
    <mergeCell ref="A66:L66"/>
    <mergeCell ref="C68:D68"/>
    <mergeCell ref="A74:G75"/>
    <mergeCell ref="C72:D72"/>
    <mergeCell ref="K68:L68"/>
    <mergeCell ref="A72:B72"/>
    <mergeCell ref="A68:B68"/>
    <mergeCell ref="BG11:BK11"/>
    <mergeCell ref="BH12:BK12"/>
    <mergeCell ref="BH14:BK14"/>
    <mergeCell ref="BH15:BK15"/>
    <mergeCell ref="BA11:BE11"/>
    <mergeCell ref="J53:K53"/>
    <mergeCell ref="G25:K25"/>
    <mergeCell ref="J37:K37"/>
    <mergeCell ref="G28:H28"/>
    <mergeCell ref="G44:H44"/>
    <mergeCell ref="A7:C7"/>
    <mergeCell ref="A34:H34"/>
    <mergeCell ref="G7:I7"/>
    <mergeCell ref="D5:E5"/>
    <mergeCell ref="B16:E16"/>
    <mergeCell ref="J7:L7"/>
    <mergeCell ref="B12:E12"/>
    <mergeCell ref="B14:E14"/>
    <mergeCell ref="B15:E15"/>
    <mergeCell ref="B20:E20"/>
    <mergeCell ref="K3:L3"/>
    <mergeCell ref="J27:K27"/>
    <mergeCell ref="K12:L12"/>
    <mergeCell ref="A9:L10"/>
    <mergeCell ref="D7:F7"/>
    <mergeCell ref="D3:I3"/>
    <mergeCell ref="I11:L11"/>
    <mergeCell ref="A11:E11"/>
    <mergeCell ref="K13:L13"/>
    <mergeCell ref="G5:H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89"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3"/>
      <c r="D5" s="713"/>
      <c r="E5" s="713"/>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42.65</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10.5</v>
      </c>
      <c r="N18" s="373">
        <f>L18-M18</f>
        <v>304.5</v>
      </c>
    </row>
    <row r="19" spans="1:37" ht="15" customHeight="1" thickBot="1">
      <c r="A19" s="601" t="str">
        <f>'Time Budget'!A19</f>
        <v>Other (15h)</v>
      </c>
      <c r="B19" s="265">
        <f>IF('Time Budget'!B19="",0,'Time Budget'!B19)</f>
        <v>5</v>
      </c>
      <c r="C19" s="364">
        <f>IF('Time Budget'!C19="",0,'Time Budget'!C19)</f>
        <v>5</v>
      </c>
      <c r="D19" s="111">
        <f>Secrets!F18</f>
        <v>0</v>
      </c>
      <c r="E19" s="411">
        <f>Timesheet!J9</f>
        <v>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1.7</v>
      </c>
      <c r="F20" s="413">
        <f>IF('Time Budget'!D20="",0,'Time Budget'!D20)</f>
        <v>0</v>
      </c>
      <c r="G20" s="367">
        <f>IF('Time Budget'!E20="",0,'Time Budget'!E20)</f>
        <v>0</v>
      </c>
      <c r="H20" s="407">
        <f>Secrets!G19</f>
        <v>0</v>
      </c>
      <c r="I20" s="113">
        <f>Timesheet!K$11</f>
        <v>0</v>
      </c>
      <c r="K20" s="428" t="s">
        <v>141</v>
      </c>
      <c r="L20" s="374">
        <f>SUM(L18:L19)</f>
        <v>315</v>
      </c>
      <c r="M20" s="374">
        <f>SUM(M18:M19)</f>
        <v>10.5</v>
      </c>
      <c r="N20" s="375">
        <f>L20-M20</f>
        <v>304.5</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1.6</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1.2</v>
      </c>
      <c r="F22" s="413">
        <f>IF('Time Budget'!D22="",0,'Time Budget'!D22)</f>
        <v>0</v>
      </c>
      <c r="G22" s="367">
        <f>IF('Time Budget'!E22="",0,'Time Budget'!E22)</f>
        <v>0</v>
      </c>
      <c r="H22" s="407">
        <f>Secrets!G21</f>
        <v>0</v>
      </c>
      <c r="I22" s="113">
        <f>Timesheet!M$11</f>
        <v>0</v>
      </c>
      <c r="K22" s="203"/>
      <c r="L22" s="228"/>
      <c r="M22" s="228"/>
      <c r="N22" s="229"/>
      <c r="P22" s="12"/>
      <c r="Q22" s="965"/>
      <c r="R22" s="965"/>
      <c r="S22" s="965"/>
      <c r="T22" s="965"/>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1</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66" t="s">
        <v>364</v>
      </c>
      <c r="L24" s="967"/>
      <c r="M24" s="968"/>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3</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10.5</v>
      </c>
      <c r="F26" s="414">
        <f t="shared" si="0"/>
        <v>0</v>
      </c>
      <c r="G26" s="368">
        <f t="shared" si="0"/>
        <v>0</v>
      </c>
      <c r="H26" s="408">
        <f t="shared" si="0"/>
        <v>0</v>
      </c>
      <c r="I26" s="106">
        <f t="shared" si="0"/>
        <v>0</v>
      </c>
      <c r="K26" s="403">
        <f>B27+F27+G65+L11+L12</f>
        <v>61523</v>
      </c>
      <c r="L26" s="416">
        <f>C27+G27+H65+M11+M12</f>
        <v>61523</v>
      </c>
      <c r="M26" s="417">
        <f>E27+I27+I65+N11+N12</f>
        <v>1197.65</v>
      </c>
      <c r="N26" s="230"/>
      <c r="AI26" t="s">
        <v>152</v>
      </c>
      <c r="AJ26" s="103">
        <f>M12</f>
        <v>773</v>
      </c>
      <c r="AK26" s="68" t="e">
        <f>N12+#REF!</f>
        <v>#REF!</v>
      </c>
    </row>
    <row r="27" spans="1:9" ht="15" customHeight="1" thickBot="1">
      <c r="A27" s="604" t="s">
        <v>82</v>
      </c>
      <c r="B27" s="239">
        <f>SUM(B12:B25)*Header!B25</f>
        <v>34650</v>
      </c>
      <c r="C27" s="366">
        <f>SUM(C12:C25)*Header!B25</f>
        <v>34650</v>
      </c>
      <c r="D27" s="239">
        <f>SUM(D12:D25)*Header!B25</f>
        <v>0</v>
      </c>
      <c r="E27" s="239">
        <f>SUM(E12:E25)*Header!B25</f>
        <v>1155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72" t="s">
        <v>39</v>
      </c>
      <c r="B33" s="427" t="s">
        <v>365</v>
      </c>
      <c r="C33" s="970" t="s">
        <v>265</v>
      </c>
      <c r="D33" s="974"/>
      <c r="E33" s="970" t="s">
        <v>84</v>
      </c>
      <c r="F33" s="971"/>
      <c r="G33" s="707" t="s">
        <v>47</v>
      </c>
      <c r="H33" s="969"/>
      <c r="I33" s="708"/>
      <c r="J33" s="12"/>
    </row>
    <row r="34" spans="1:14" ht="13.5" thickBot="1">
      <c r="A34" s="973"/>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Q22:T22"/>
    <mergeCell ref="K24:M24"/>
    <mergeCell ref="G33:I33"/>
    <mergeCell ref="E33:F33"/>
    <mergeCell ref="A33:A34"/>
    <mergeCell ref="C33:D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2010-03-12T15:58:22Z</cp:lastPrinted>
  <dcterms:created xsi:type="dcterms:W3CDTF">2000-06-21T21:17:34Z</dcterms:created>
  <dcterms:modified xsi:type="dcterms:W3CDTF">2010-03-12T15:59:15Z</dcterms:modified>
  <cp:category/>
  <cp:version/>
  <cp:contentType/>
  <cp:contentStatus/>
</cp:coreProperties>
</file>